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1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updateLinks="never"/>
  <mc:AlternateContent xmlns:mc="http://schemas.openxmlformats.org/markup-compatibility/2006">
    <mc:Choice Requires="x15">
      <x15ac:absPath xmlns:x15ac="http://schemas.microsoft.com/office/spreadsheetml/2010/11/ac" url="C:\Users\ribei\Downloads\Contratacao Dois  Postos ERSSP\"/>
    </mc:Choice>
  </mc:AlternateContent>
  <xr:revisionPtr revIDLastSave="0" documentId="13_ncr:1_{7405F7BA-12C9-4621-8364-51D937E85F9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oposta de Precos" sheetId="9" r:id="rId1"/>
    <sheet name="Secretariado Tecnico" sheetId="6" r:id="rId2"/>
    <sheet name="Assistente Administrativo" sheetId="7" r:id="rId3"/>
    <sheet name="Resumo" sheetId="8" r:id="rId4"/>
    <sheet name="Orientacao Para Preenchimento" sheetId="10" r:id="rId5"/>
    <sheet name="uniformes" sheetId="4" state="hidden" r:id="rId6"/>
    <sheet name="resultado" sheetId="5" state="hidden" r:id="rId7"/>
  </sheets>
  <externalReferences>
    <externalReference r:id="rId8"/>
  </externalReferences>
  <definedNames>
    <definedName name="_1Excel_BuiltIn_Print_Area_1_1">#REF!</definedName>
    <definedName name="Excel_BuiltIn_Print_Area_1">#REF!</definedName>
    <definedName name="Excel_BuiltIn_Print_Area_1_1">#REF!</definedName>
  </definedNames>
  <calcPr calcId="191029"/>
  <extLst>
    <ext uri="GoogleSheetsCustomDataVersion1">
      <go:sheetsCustomData xmlns:go="http://customooxmlschemas.google.com/" r:id="rId9" roundtripDataSignature="AMtx7mjAnjHYLgwTIX17RIi4lM3H/p4tAQ=="/>
    </ext>
  </extLst>
</workbook>
</file>

<file path=xl/calcChain.xml><?xml version="1.0" encoding="utf-8"?>
<calcChain xmlns="http://schemas.openxmlformats.org/spreadsheetml/2006/main">
  <c r="C15" i="7" l="1"/>
  <c r="B15" i="7"/>
  <c r="A15" i="7"/>
  <c r="C14" i="7"/>
  <c r="B14" i="7"/>
  <c r="A14" i="7"/>
  <c r="C13" i="7"/>
  <c r="B13" i="7"/>
  <c r="A13" i="7"/>
  <c r="C12" i="7"/>
  <c r="B12" i="7"/>
  <c r="A12" i="7"/>
  <c r="C11" i="7"/>
  <c r="B11" i="7"/>
  <c r="A11" i="7"/>
  <c r="C10" i="7"/>
  <c r="B10" i="7"/>
  <c r="A10" i="7"/>
  <c r="C9" i="7"/>
  <c r="B9" i="7"/>
  <c r="A9" i="7"/>
  <c r="C19" i="7"/>
  <c r="B8" i="7"/>
  <c r="C7" i="7"/>
  <c r="B7" i="7"/>
  <c r="A6" i="7"/>
  <c r="A5" i="7"/>
  <c r="C108" i="7"/>
  <c r="C107" i="7"/>
  <c r="C106" i="7"/>
  <c r="C105" i="7"/>
  <c r="C104" i="7"/>
  <c r="C106" i="6"/>
  <c r="C107" i="6"/>
  <c r="C105" i="6"/>
  <c r="C94" i="7"/>
  <c r="C97" i="7" s="1"/>
  <c r="C94" i="6"/>
  <c r="A45" i="9"/>
  <c r="C92" i="6"/>
  <c r="D161" i="7"/>
  <c r="D158" i="7"/>
  <c r="C145" i="7"/>
  <c r="C146" i="7" s="1"/>
  <c r="C130" i="7"/>
  <c r="C157" i="7" s="1"/>
  <c r="C115" i="7"/>
  <c r="C95" i="7"/>
  <c r="C92" i="7"/>
  <c r="C93" i="7" s="1"/>
  <c r="D71" i="7"/>
  <c r="D70" i="7"/>
  <c r="C64" i="7"/>
  <c r="C50" i="7"/>
  <c r="C103" i="7" s="1"/>
  <c r="D39" i="7"/>
  <c r="D45" i="7" s="1"/>
  <c r="D69" i="7" s="1"/>
  <c r="C109" i="7" l="1"/>
  <c r="D107" i="7"/>
  <c r="C52" i="7"/>
  <c r="C96" i="7"/>
  <c r="D96" i="7" s="1"/>
  <c r="D95" i="7"/>
  <c r="D97" i="7"/>
  <c r="D105" i="7"/>
  <c r="C153" i="7"/>
  <c r="D106" i="7"/>
  <c r="D94" i="7"/>
  <c r="D108" i="7"/>
  <c r="D50" i="7"/>
  <c r="D52" i="7" s="1"/>
  <c r="C84" i="7" s="1"/>
  <c r="D114" i="7"/>
  <c r="D115" i="7" s="1"/>
  <c r="C122" i="7" s="1"/>
  <c r="D51" i="7"/>
  <c r="D92" i="7"/>
  <c r="D104" i="7"/>
  <c r="D78" i="7"/>
  <c r="C86" i="7" s="1"/>
  <c r="D103" i="7"/>
  <c r="D93" i="7"/>
  <c r="C98" i="7" l="1"/>
  <c r="D90" i="7" s="1"/>
  <c r="D60" i="7"/>
  <c r="D56" i="7"/>
  <c r="D61" i="7"/>
  <c r="D98" i="7"/>
  <c r="C155" i="7" s="1"/>
  <c r="D63" i="7"/>
  <c r="D59" i="7"/>
  <c r="D109" i="7"/>
  <c r="C121" i="7" s="1"/>
  <c r="C123" i="7" s="1"/>
  <c r="C156" i="7" s="1"/>
  <c r="D62" i="7"/>
  <c r="D57" i="7"/>
  <c r="D58" i="7"/>
  <c r="D64" i="7" l="1"/>
  <c r="C85" i="7" s="1"/>
  <c r="C87" i="7" s="1"/>
  <c r="C154" i="7" s="1"/>
  <c r="C158" i="7" s="1"/>
  <c r="D135" i="7" l="1"/>
  <c r="D136" i="7" s="1"/>
  <c r="D141" i="7" l="1"/>
  <c r="D139" i="7"/>
  <c r="D140" i="7"/>
  <c r="D144" i="7"/>
  <c r="D161" i="6" l="1"/>
  <c r="C145" i="6"/>
  <c r="C146" i="6" s="1"/>
  <c r="C130" i="6"/>
  <c r="C157" i="6" s="1"/>
  <c r="C115" i="6"/>
  <c r="C108" i="6"/>
  <c r="C104" i="6"/>
  <c r="C97" i="6"/>
  <c r="C95" i="6"/>
  <c r="C93" i="6"/>
  <c r="D70" i="6"/>
  <c r="C64" i="6"/>
  <c r="C96" i="6" s="1"/>
  <c r="C50" i="6"/>
  <c r="C52" i="6" s="1"/>
  <c r="D39" i="6"/>
  <c r="D45" i="6" s="1"/>
  <c r="D96" i="6" l="1"/>
  <c r="D93" i="6"/>
  <c r="D108" i="6"/>
  <c r="D104" i="6"/>
  <c r="D105" i="6"/>
  <c r="D106" i="6"/>
  <c r="C98" i="6"/>
  <c r="D90" i="6" s="1"/>
  <c r="D107" i="6"/>
  <c r="D94" i="6"/>
  <c r="C153" i="6"/>
  <c r="D51" i="6"/>
  <c r="D69" i="6"/>
  <c r="D78" i="6" s="1"/>
  <c r="C86" i="6" s="1"/>
  <c r="D114" i="6"/>
  <c r="D115" i="6" s="1"/>
  <c r="C122" i="6" s="1"/>
  <c r="D50" i="6"/>
  <c r="D95" i="6"/>
  <c r="D97" i="6"/>
  <c r="C103" i="6"/>
  <c r="D92" i="6"/>
  <c r="D52" i="6" l="1"/>
  <c r="C84" i="6" s="1"/>
  <c r="D98" i="6"/>
  <c r="C155" i="6" s="1"/>
  <c r="D103" i="6"/>
  <c r="D109" i="6" s="1"/>
  <c r="C121" i="6" s="1"/>
  <c r="C123" i="6" s="1"/>
  <c r="C156" i="6" s="1"/>
  <c r="C109" i="6"/>
  <c r="D62" i="6" l="1"/>
  <c r="D60" i="6"/>
  <c r="D56" i="6"/>
  <c r="D59" i="6"/>
  <c r="D58" i="6"/>
  <c r="D61" i="6"/>
  <c r="D63" i="6"/>
  <c r="D57" i="6"/>
  <c r="D64" i="6" l="1"/>
  <c r="C85" i="6" s="1"/>
  <c r="C87" i="6" s="1"/>
  <c r="C154" i="6" s="1"/>
  <c r="C158" i="6" s="1"/>
  <c r="D135" i="6" l="1"/>
  <c r="D136" i="6" s="1"/>
  <c r="D139" i="6" l="1"/>
  <c r="D144" i="6"/>
  <c r="D140" i="6"/>
  <c r="D141" i="6"/>
  <c r="D145" i="6" l="1"/>
  <c r="D146" i="6" s="1"/>
  <c r="C159" i="6" s="1"/>
  <c r="C160" i="6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G6" i="5"/>
  <c r="E6" i="5"/>
  <c r="G5" i="5"/>
  <c r="E5" i="5"/>
  <c r="E4" i="5"/>
  <c r="I23" i="4"/>
  <c r="I22" i="4"/>
  <c r="I21" i="4"/>
  <c r="I20" i="4"/>
  <c r="I24" i="4" s="1"/>
  <c r="I15" i="4"/>
  <c r="I14" i="4"/>
  <c r="I12" i="4"/>
  <c r="I11" i="4"/>
  <c r="I16" i="4" s="1"/>
  <c r="D160" i="6" l="1"/>
  <c r="C45" i="9"/>
  <c r="E45" i="9" s="1"/>
  <c r="G45" i="9" s="1"/>
  <c r="H45" i="9" s="1"/>
  <c r="I45" i="9" s="1"/>
  <c r="I48" i="9" s="1"/>
  <c r="B2" i="8"/>
  <c r="C2" i="8" s="1"/>
  <c r="D158" i="6"/>
  <c r="L25" i="4" l="1"/>
  <c r="L27" i="4" s="1"/>
  <c r="D145" i="7"/>
  <c r="D146" i="7" s="1"/>
  <c r="C159" i="7" s="1"/>
  <c r="C160" i="7" s="1"/>
  <c r="C46" i="9" l="1"/>
  <c r="E46" i="9" s="1"/>
  <c r="G46" i="9" s="1"/>
  <c r="B3" i="8"/>
  <c r="H46" i="9" l="1"/>
  <c r="H48" i="9" s="1"/>
  <c r="G47" i="9"/>
  <c r="B5" i="8"/>
  <c r="C3" i="8"/>
  <c r="C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ecesario</author>
  </authors>
  <commentList>
    <comment ref="B11" authorId="0" shapeId="0" xr:uid="{FAA66236-F122-438A-9D37-999FD5BECB43}">
      <text>
        <r>
          <rPr>
            <sz val="9"/>
            <color indexed="81"/>
            <rFont val="Tahoma"/>
            <family val="2"/>
          </rPr>
          <t xml:space="preserve">
Lucro Real, Lucro Presumido ou Simples Nacional.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Pamela Rodrigues Mello</author>
  </authors>
  <commentList>
    <comment ref="C51" authorId="0" shapeId="0" xr:uid="{04F6E8EB-DCA1-4C44-9D18-230C0DD6A580}">
      <text>
        <r>
          <rPr>
            <sz val="11"/>
            <color rgb="FF000000"/>
            <rFont val="Calibri"/>
            <family val="2"/>
            <scheme val="minor"/>
          </rPr>
          <t>======
ID#AAAAdTMkUhU
Pamela Rodrigues Mello    (2022-07-28 13:04:10)
Valor atribuído de acordo com o Caderno de Logística de Conta Vinculada</t>
        </r>
      </text>
    </comment>
    <comment ref="A94" authorId="1" shapeId="0" xr:uid="{9C922AC0-E077-4A3C-BF32-5253539B8BB0}">
      <text>
        <r>
          <rPr>
            <sz val="9"/>
            <color indexed="81"/>
            <rFont val="Segoe UI"/>
            <family val="2"/>
          </rPr>
          <t>Os itens C e F são variaveis, mas a soma não poderá ultrapassar 5%, conforme determina o Caderno de Logistica da Conta Vincula</t>
        </r>
      </text>
    </comment>
    <comment ref="C94" authorId="1" shapeId="0" xr:uid="{9C9F3685-4E9C-4DE4-BEEC-B0396F01FC5D}">
      <text>
        <r>
          <rPr>
            <sz val="9"/>
            <color indexed="81"/>
            <rFont val="Segoe UI"/>
            <family val="2"/>
          </rPr>
          <t xml:space="preserve">Fórmula: [(0,08*0,4)*0,5]*[(1+5/56+5/56+5/168)]*100
</t>
        </r>
        <r>
          <rPr>
            <b/>
            <sz val="9"/>
            <color indexed="81"/>
            <rFont val="Segoe UI"/>
            <family val="2"/>
          </rPr>
          <t>&gt;8,0% é a alíquota do FGTS;
&gt;40,0%corresponde à alíquotas da Multa do FGTS
&gt;90,0% é uma estimativa dos avisos préviso que são indenizados, pode ser alterado pela proponente
&gt;1 refere-se a um salário;
&gt;5/56 é referente às parcelas de férias e 13 salário;
&gt;5/168 é a parte referente ao terço constitucional.</t>
        </r>
      </text>
    </comment>
    <comment ref="C97" authorId="0" shapeId="0" xr:uid="{B9B9C3A8-D19A-4987-9A44-B3EFA0692AD6}">
      <text>
        <r>
          <rPr>
            <sz val="11"/>
            <color rgb="FF000000"/>
            <rFont val="Calibri"/>
            <family val="2"/>
            <scheme val="minor"/>
          </rPr>
          <t>Consideramos a diferença entre o valor determinado na letra C e o fixado na cartilha de provisionamento da conta vinculada, 5%.</t>
        </r>
      </text>
    </comment>
    <comment ref="C103" authorId="1" shapeId="0" xr:uid="{2F32B315-5C98-465D-91F5-78969BF980B2}">
      <text>
        <r>
          <rPr>
            <b/>
            <sz val="9"/>
            <color indexed="81"/>
            <rFont val="Segoe UI"/>
            <family val="2"/>
          </rPr>
          <t xml:space="preserve">Cálculo: (13º/12+férias/12+1/3 férias/12)/12
</t>
        </r>
      </text>
    </comment>
    <comment ref="C108" authorId="1" shapeId="0" xr:uid="{CCBBECA6-2EEE-4F7D-B171-D3D1A48169B4}">
      <text>
        <r>
          <rPr>
            <b/>
            <sz val="9"/>
            <color indexed="81"/>
            <rFont val="Segoe UI"/>
            <family val="2"/>
          </rPr>
          <t>Art. 131, inc. III, da CLT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Pamela Rodrigues Mello</author>
    <author/>
  </authors>
  <commentList>
    <comment ref="C51" authorId="0" shapeId="0" xr:uid="{606101B4-CBAF-4BC6-A802-9701662F47C2}">
      <text>
        <r>
          <rPr>
            <sz val="9"/>
            <color indexed="81"/>
            <rFont val="Segoe UI"/>
            <family val="2"/>
          </rPr>
          <t>Valor atribuído de acordo com o Caderno de Logística de Conta Vinculada</t>
        </r>
      </text>
    </comment>
    <comment ref="A94" authorId="0" shapeId="0" xr:uid="{CAC1D5BE-3A6A-4FAF-BC18-395E8C168D97}">
      <text>
        <r>
          <rPr>
            <sz val="9"/>
            <color indexed="81"/>
            <rFont val="Segoe UI"/>
            <family val="2"/>
          </rPr>
          <t>Os itens C e F são variaveis, mas a soma não poderá ultrapassar 5%, conforme determina o Caderno de Logistica da Conta Vincula</t>
        </r>
      </text>
    </comment>
    <comment ref="C94" authorId="0" shapeId="0" xr:uid="{EE411807-D2B2-48D0-90AB-2BED50A207EB}">
      <text>
        <r>
          <rPr>
            <sz val="9"/>
            <color indexed="81"/>
            <rFont val="Segoe UI"/>
            <family val="2"/>
          </rPr>
          <t xml:space="preserve">Fórmula: [(0,08*0,4)*0,5]*[(1+5/56+5/56+5/168)]*100
</t>
        </r>
        <r>
          <rPr>
            <b/>
            <sz val="9"/>
            <color indexed="81"/>
            <rFont val="Segoe UI"/>
            <family val="2"/>
          </rPr>
          <t>&gt;8,0% é a alíquota do FGTS;
&gt;40,0%corresponde à alíquotas da Multa do FGTS
&gt;90,0% é uma estimativa dos avisos préviso que são indenizados, pode ser alterado pela proponente
&gt;1 refere-se a um salário;
&gt;5/56 é referente às parcelas de férias e 13 salário;
&gt;5/168 é a parte referente ao terço constitucional.</t>
        </r>
      </text>
    </comment>
    <comment ref="C97" authorId="1" shapeId="0" xr:uid="{4DD41C24-6397-4A0A-8471-202EAE22A5C7}">
      <text>
        <r>
          <rPr>
            <sz val="11"/>
            <color rgb="FF000000"/>
            <rFont val="Calibri"/>
            <family val="2"/>
            <scheme val="minor"/>
          </rPr>
          <t>======
Consideramos a diferença entre o valor determinado na letra C e o fixado na cartilha de provisionamento da conta vinculada, 5%.</t>
        </r>
      </text>
    </comment>
    <comment ref="C103" authorId="0" shapeId="0" xr:uid="{35DAF895-D638-40ED-ABC6-3B3888ADE66C}">
      <text>
        <r>
          <rPr>
            <b/>
            <sz val="9"/>
            <color indexed="81"/>
            <rFont val="Segoe UI"/>
            <family val="2"/>
          </rPr>
          <t xml:space="preserve">Cálculo: (13º/12+férias/12+1/3 férias/12)/12
</t>
        </r>
      </text>
    </comment>
    <comment ref="C108" authorId="0" shapeId="0" xr:uid="{000EFCC2-7C39-444B-B486-4A4121BBB905}">
      <text>
        <r>
          <rPr>
            <b/>
            <sz val="9"/>
            <color indexed="81"/>
            <rFont val="Segoe UI"/>
            <family val="2"/>
          </rPr>
          <t>Art. 131, inc. III, da CLT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3" authorId="0" shapeId="0" xr:uid="{00000000-0006-0000-0400-000001000000}">
      <text>
        <r>
          <rPr>
            <sz val="11"/>
            <color rgb="FF000000"/>
            <rFont val="Calibri"/>
            <family val="2"/>
            <scheme val="minor"/>
          </rPr>
          <t>======
ID#AAAAdTMkUhg
Amanda da S. Oliveira    (2022-07-28 13:04:10)
ATESTADOS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g62/b9hcFxmoZjipE1xalGLa61ZA=="/>
    </ext>
  </extLst>
</comments>
</file>

<file path=xl/sharedStrings.xml><?xml version="1.0" encoding="utf-8"?>
<sst xmlns="http://schemas.openxmlformats.org/spreadsheetml/2006/main" count="945" uniqueCount="521">
  <si>
    <t>PROPOSTA</t>
  </si>
  <si>
    <t>Informações Gerais</t>
  </si>
  <si>
    <r>
      <rPr>
        <sz val="10"/>
        <color theme="1"/>
        <rFont val="Calibri"/>
        <family val="2"/>
      </rPr>
      <t xml:space="preserve">Razão Social: </t>
    </r>
    <r>
      <rPr>
        <b/>
        <sz val="10"/>
        <color rgb="FFFF0000"/>
        <rFont val="Calibri"/>
        <family val="2"/>
      </rPr>
      <t>XXXXXXXXXXXXXXXXXXXXXXXX</t>
    </r>
  </si>
  <si>
    <r>
      <rPr>
        <sz val="10"/>
        <color theme="1"/>
        <rFont val="Calibri"/>
        <family val="2"/>
      </rPr>
      <t xml:space="preserve">CNPJ: </t>
    </r>
    <r>
      <rPr>
        <b/>
        <sz val="10"/>
        <color rgb="FFFF0000"/>
        <rFont val="Calibri"/>
        <family val="2"/>
      </rPr>
      <t>XXXXXXXXXXXXXXXXXXXX</t>
    </r>
  </si>
  <si>
    <t>Endereço Comercial:</t>
  </si>
  <si>
    <t>Bairro:</t>
  </si>
  <si>
    <t>Cidade:</t>
  </si>
  <si>
    <t>Estado:</t>
  </si>
  <si>
    <t>CEP:</t>
  </si>
  <si>
    <t>Telefone:</t>
  </si>
  <si>
    <t>Celular</t>
  </si>
  <si>
    <t>Email:</t>
  </si>
  <si>
    <t>Dados Bancários (para emissão de nota de empenho):</t>
  </si>
  <si>
    <t>Representante Legal Qualificado:</t>
  </si>
  <si>
    <t>Identidade:</t>
  </si>
  <si>
    <t>Órgão Expedidor:</t>
  </si>
  <si>
    <t>CPF:</t>
  </si>
  <si>
    <t>Nacionalidade:</t>
  </si>
  <si>
    <t>Qualificação profissional na empresa:</t>
  </si>
  <si>
    <t>Estado Civil:</t>
  </si>
  <si>
    <t>Validade da Proposta: 60(sessenta) dias</t>
  </si>
  <si>
    <t>Discriminação dos Serviços (Dados referentes à contratação)</t>
  </si>
  <si>
    <t>A</t>
  </si>
  <si>
    <t>Data de apresentação da proposta (dia/mês/ano)</t>
  </si>
  <si>
    <t>XX/XX/XXXX</t>
  </si>
  <si>
    <t>B</t>
  </si>
  <si>
    <t>Município/UF</t>
  </si>
  <si>
    <t>São Paulo - SP</t>
  </si>
  <si>
    <t>C</t>
  </si>
  <si>
    <t>Acordo, Convenção ou Sentença em Dissídio Coletivo</t>
  </si>
  <si>
    <t>D</t>
  </si>
  <si>
    <t>Nº. de meses da execução contratual</t>
  </si>
  <si>
    <t>12 meses</t>
  </si>
  <si>
    <t>Tipo de Serviço</t>
  </si>
  <si>
    <t>Unidade de Medida</t>
  </si>
  <si>
    <t xml:space="preserve">Quantidade total a contratar </t>
  </si>
  <si>
    <t>Secretária Técnica</t>
  </si>
  <si>
    <t>Postos</t>
  </si>
  <si>
    <t>Dados Complementares para Composição dos Custos referente à Mão de Obra</t>
  </si>
  <si>
    <t>Tipo de serviço (mesmo serviço com características distintas)</t>
  </si>
  <si>
    <t>Secretariado</t>
  </si>
  <si>
    <t>Salário normativo da categoria profissional</t>
  </si>
  <si>
    <t>Classificação Brasileira de Ocupações (CBO)</t>
  </si>
  <si>
    <t xml:space="preserve">3515-05 </t>
  </si>
  <si>
    <t>Categoria profissional (vinculada à execução contratual)</t>
  </si>
  <si>
    <t>Sindicato das Secretárias e Secretários do Estado de São Paulo</t>
  </si>
  <si>
    <t>Data base da categoria (dia/mês)</t>
  </si>
  <si>
    <t>Módulo 1 – Composição da Remuneração</t>
  </si>
  <si>
    <t>I – Composição da Remuneração</t>
  </si>
  <si>
    <t>%</t>
  </si>
  <si>
    <t>Valor (R$)</t>
  </si>
  <si>
    <t>Salário 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</si>
  <si>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</si>
  <si>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</si>
  <si>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</si>
  <si>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</si>
  <si>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</si>
  <si>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</si>
  <si>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Outros (especificar)</t>
  </si>
  <si>
    <t>Total da Remuneração</t>
  </si>
  <si>
    <t>Módulo 2 – Encargos e Benefícios Anuais, Mensais e Diários</t>
  </si>
  <si>
    <t>Submódulo 2.1 - 13º Salário, Férias e Adicional de Férias</t>
  </si>
  <si>
    <t>13º Salário</t>
  </si>
  <si>
    <t>Férias e Adicional de Férias</t>
  </si>
  <si>
    <t>Total</t>
  </si>
  <si>
    <t>Submódulo 2.2 - GPS, FGTS e Outras Contribuições</t>
  </si>
  <si>
    <t>INSS</t>
  </si>
  <si>
    <t>SESI ou SESC</t>
  </si>
  <si>
    <t>SENAI ou SENAC</t>
  </si>
  <si>
    <t>INCRA</t>
  </si>
  <si>
    <t>Salário Educação</t>
  </si>
  <si>
    <t>FGTS</t>
  </si>
  <si>
    <t>G</t>
  </si>
  <si>
    <t>Seguros Acidente do Trabalho ( SAT = RAT X FAP)</t>
  </si>
  <si>
    <t>H</t>
  </si>
  <si>
    <t>SEBRAE</t>
  </si>
  <si>
    <r>
      <rPr>
        <b/>
        <sz val="10"/>
        <color theme="1"/>
        <rFont val="Calibri"/>
        <family val="2"/>
      </rPr>
      <t>Nota:</t>
    </r>
    <r>
      <rPr>
        <sz val="11"/>
        <color rgb="FF000000"/>
        <rFont val="Calibri"/>
        <family val="2"/>
      </rPr>
      <t xml:space="preserve"> </t>
    </r>
    <r>
      <rPr>
        <sz val="10"/>
        <color rgb="FF000000"/>
        <rFont val="Calibri"/>
        <family val="2"/>
      </rPr>
      <t>Esses percentuais incidem sobre o Módulo 1, o Submódulo 2.1. (Redação dada pela Instrução Normativa nº 7, de 2018)</t>
    </r>
  </si>
  <si>
    <t>Submódulo 2.3 - Benefícios Mensais e Diários</t>
  </si>
  <si>
    <t>Valor Unitário (R$)</t>
  </si>
  <si>
    <t>Valor Mensal (R$)</t>
  </si>
  <si>
    <t xml:space="preserve">Transporte (Vlr. Unit. x 2 x 22 dias) - 6% s/ salário </t>
  </si>
  <si>
    <t>Assistência médica, odontológica e familiar</t>
  </si>
  <si>
    <t>Seguros de vida, invalidez e funeral</t>
  </si>
  <si>
    <t>Quadro-Resumo do Módulo 2 - Encargos, Benefícios Anuais, Mensais e Diários</t>
  </si>
  <si>
    <t>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</si>
  <si>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</si>
  <si>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</si>
  <si>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</si>
  <si>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</si>
  <si>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</si>
  <si>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</si>
  <si>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Módulo 3 – Provisão para Rescisão</t>
  </si>
  <si>
    <t>4.4 Provisão para Rescisão</t>
  </si>
  <si>
    <t>Aviso Prévio Indenizado</t>
  </si>
  <si>
    <t>Incidência do FGTS sobre o aviso prévio indenizado</t>
  </si>
  <si>
    <t>Multa do FGTS e contribuição social sobre aviso prévio indenizado</t>
  </si>
  <si>
    <t>Aviso prévio trabalhado</t>
  </si>
  <si>
    <t>Incidência de GPS, FGTS e outras contribuições sobre o Aviso Prévio Trabalhado</t>
  </si>
  <si>
    <t>Multa do FGTS e contribuição social sobre o Aviso Prévio
Trabalhado</t>
  </si>
  <si>
    <t>Módulo 4 - Custo de Reposição do Profissional Ausente</t>
  </si>
  <si>
    <t>Submódulo 4.1 - Substituto nas Ausências Legais</t>
  </si>
  <si>
    <t xml:space="preserve">Substituto na cobertura de Férias 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</si>
  <si>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</si>
  <si>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</si>
  <si>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</si>
  <si>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</si>
  <si>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r>
      <rPr>
        <b/>
        <sz val="10"/>
        <color rgb="FF000000"/>
        <rFont val="Calibri"/>
        <family val="2"/>
      </rPr>
      <t>Nota 1:</t>
    </r>
    <r>
      <rPr>
        <sz val="10"/>
        <color rgb="FF000000"/>
        <rFont val="Calibri"/>
        <family val="2"/>
      </rPr>
      <t xml:space="preserve"> Os itens que contemplam o módulo 4 se referem ao custo dos dias trabalhados pelo repositor/substituto, quando o empregado alocado na prestação de serviço estiver ausente, conforme as previsões estabelecidas na legislação.</t>
    </r>
  </si>
  <si>
    <t>Submódulo 4.2 - Substituto na Intrajornada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</si>
  <si>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</si>
  <si>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</si>
  <si>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</si>
  <si>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4.1</t>
  </si>
  <si>
    <t>Substituto nas Ausências Legais</t>
  </si>
  <si>
    <t>4.2</t>
  </si>
  <si>
    <t>Substituto na Intrajornada</t>
  </si>
  <si>
    <t>Módulo 5 - Insumos Diversos</t>
  </si>
  <si>
    <t>Insumos Diversos</t>
  </si>
  <si>
    <t>Uniformes</t>
  </si>
  <si>
    <t>Módulo 6 – Custos Indiretos, Tributos e Lucro</t>
  </si>
  <si>
    <t>Custos Indiretos, Tributos e Lucro</t>
  </si>
  <si>
    <t>Custos Indiretos</t>
  </si>
  <si>
    <t>Lucro</t>
  </si>
  <si>
    <t>PIS</t>
  </si>
  <si>
    <t>COFINS</t>
  </si>
  <si>
    <t>ISS</t>
  </si>
  <si>
    <t>Total dos Tributos</t>
  </si>
  <si>
    <t>Nota (1):  No caso de empresa optante pela desoneração da folha de pagamento, a CPRB deve ser preenchida com a alíquota prevista em lei para a atividade em pauta.</t>
  </si>
  <si>
    <t>Anexo I – B: Quadro-resumo do Custo por Empregado</t>
  </si>
  <si>
    <t>Mão de Obra vinculada à execução contratual (valor por empregado)</t>
  </si>
  <si>
    <t>Módulo 5 – Insumos Diversos</t>
  </si>
  <si>
    <t>Subtotal (A + B + C + D + E)</t>
  </si>
  <si>
    <t>Módulo 5 – Custos Indiretos, Tributos e Lucro</t>
  </si>
  <si>
    <t>Valor Mensal por Empregado:</t>
  </si>
  <si>
    <t>CNPJ</t>
  </si>
  <si>
    <t>Uniforme Feminino</t>
  </si>
  <si>
    <t>Valor Unitário</t>
  </si>
  <si>
    <t>Valor Total</t>
  </si>
  <si>
    <t>· 3 (três) camisas de cor creme de meia manga;</t>
  </si>
  <si>
    <t>· 2 (duas) calças sociais pretas com bolsos na frente (cor cinza escuro para a supervisora);</t>
  </si>
  <si>
    <t>· 2 (um) blazers pretos (cor cinza escuro para a supervisora); e</t>
  </si>
  <si>
    <t>· 1 (um) vestido tubinho sem manga preto com a barra creme;</t>
  </si>
  <si>
    <t>· 1 (um) par de sapato social feminino, tipo scarpin, de boa qualidade, com características semelhantes às marcas Dakota, Picadilly, Azaléia ou Beira Rio.</t>
  </si>
  <si>
    <t>Valor Total do Uniforme Feminino</t>
  </si>
  <si>
    <t>Uniforme Masculino</t>
  </si>
  <si>
    <t>· 2 (duas) calças sociais pretas com bolsos na frente (cor cinza escuro para o supervisor);</t>
  </si>
  <si>
    <t>· 2 (dois) blazers pretos (cor cinza escuro para o supervisor); e</t>
  </si>
  <si>
    <t>· 1 (um) par de sapato social, de boa qualidade.</t>
  </si>
  <si>
    <t>Valor Total do Uniforme Masculino</t>
  </si>
  <si>
    <t>Classificação</t>
  </si>
  <si>
    <t>Empresas</t>
  </si>
  <si>
    <t>Lances</t>
  </si>
  <si>
    <t>% DIF</t>
  </si>
  <si>
    <t>27.674.114/0001-73</t>
  </si>
  <si>
    <t>MARCUS V DA S LISBOA</t>
  </si>
  <si>
    <t>DESCLASSIFICADO</t>
  </si>
  <si>
    <t>15.640.762/0001-20</t>
  </si>
  <si>
    <t>L C PESSOA LISBOA</t>
  </si>
  <si>
    <t>INABILITADO</t>
  </si>
  <si>
    <t>06.159.080/0001-09</t>
  </si>
  <si>
    <t>ESPACO SERVICOS ESPECIALIZADOS LTDA</t>
  </si>
  <si>
    <t>07.444.187/0001-61</t>
  </si>
  <si>
    <t>AJS PRESTACAO DE SERVICOS EIRELI</t>
  </si>
  <si>
    <t>21.746.218/0001-60</t>
  </si>
  <si>
    <t>KAY SERVICOS E CONSERVACAO EIRELI</t>
  </si>
  <si>
    <t>11.077.741/0001-97</t>
  </si>
  <si>
    <t>VALEX SERVICOS TECNICOS DE LIMPEZA EIRELI</t>
  </si>
  <si>
    <t>16.482.404/0001-07</t>
  </si>
  <si>
    <t>S A CONSULTORIA NA ADMINISTRACAO DE EMPRESAS LTDA.</t>
  </si>
  <si>
    <t>11.054.815/0001-70</t>
  </si>
  <si>
    <t>AD´S SERVICOS DE LOCACAO DE MAO - DE - OBRA LTDA.</t>
  </si>
  <si>
    <t>10.421.996/0001-62</t>
  </si>
  <si>
    <t>GDX EMPREENDIMENTOS EIRELI</t>
  </si>
  <si>
    <t>22.627.676/0001-42</t>
  </si>
  <si>
    <t>FENIX CONSULTORIA ADMINISTRACAO E SERVICOS EIRELI</t>
  </si>
  <si>
    <t>08.802.048/0001-25</t>
  </si>
  <si>
    <t>QUALYXX TECHNOLOGY SERVICES TI EIRELI</t>
  </si>
  <si>
    <t>04.325.499/0001-68</t>
  </si>
  <si>
    <t>JRQ MASTER CONSULTORES ASSOCIADOS LIMITADA</t>
  </si>
  <si>
    <t>18.650.349/0001-34</t>
  </si>
  <si>
    <t>TERPLUS SERVICOS ADMINISTRATIVOS LTDA</t>
  </si>
  <si>
    <t>15.606.215/0001-28</t>
  </si>
  <si>
    <t>ANO REPRESENTACAO, DISTRIBUICAO &amp; SERVICOS LTDA</t>
  </si>
  <si>
    <t>12.136.913/0001-19</t>
  </si>
  <si>
    <t>FOCO ASN 2010 SERVICOS GERAIS EIRELI</t>
  </si>
  <si>
    <t>13.332.924/0001-37</t>
  </si>
  <si>
    <t>W1 SERVICOS TEMPORARIOS, TERCEIRIZACAO E EVENTOS LTDA</t>
  </si>
  <si>
    <t>08.549.558/0001-32</t>
  </si>
  <si>
    <t>E. F. A. SANTINO</t>
  </si>
  <si>
    <t>04.213.923/0001-82</t>
  </si>
  <si>
    <t>ASSOCIACAO BRASILEIRA DE DEFESA DO CONSUMIDOR E TRABALH</t>
  </si>
  <si>
    <t>08.901.037/0001-00</t>
  </si>
  <si>
    <t>EDR SOLUCOES EMPRESARIAIS LTDA</t>
  </si>
  <si>
    <t>19.132.993/0001-83</t>
  </si>
  <si>
    <t>PRISMA GESTAO DE SEGURANCA E SERVICOS LTDA</t>
  </si>
  <si>
    <t>04.489.272/0001-58</t>
  </si>
  <si>
    <t>Z2 SERVICOS ESPECIALIZADOS EIRELI</t>
  </si>
  <si>
    <t>05.956.304/0001-40</t>
  </si>
  <si>
    <t>TRANSEGURTEC TECNOLOGIA EM SERVICOS LTDA</t>
  </si>
  <si>
    <t>02.460.909/0001-58</t>
  </si>
  <si>
    <t>W &amp; A COMPANY SERVICE LTDA</t>
  </si>
  <si>
    <t>10.213.136/0001-33</t>
  </si>
  <si>
    <t>INDUSTEC COMERCIAL E SERVICOS EIRELI</t>
  </si>
  <si>
    <t>14.935.553/0001-40</t>
  </si>
  <si>
    <t>LEGAL SOLUCOES CORPORATIVAS LTDA</t>
  </si>
  <si>
    <t>78.533.312/0001-58</t>
  </si>
  <si>
    <t>PLANSUL PLANEJAMENTO E CONSULTORIA EIRELI</t>
  </si>
  <si>
    <t>73.509.440/0001-42</t>
  </si>
  <si>
    <t>GENERAL CONTRACTOR CONSTRUTORA EIRELI</t>
  </si>
  <si>
    <t>39.272.265/0001-84</t>
  </si>
  <si>
    <t>CONSERMA - SERVICOS, MANUTENCAO E TRANSPORTES LTDA</t>
  </si>
  <si>
    <t>08.744.139/0001-51</t>
  </si>
  <si>
    <t>G&amp;E SERVICOS TERCEIRIZADOS LTDA</t>
  </si>
  <si>
    <t>07.271.878/0001-00</t>
  </si>
  <si>
    <t>UP IDEIAS SERVICOS ESPECIALIZADOS E COMUNICACAO EIRELI</t>
  </si>
  <si>
    <t>07.046.566/0001-01</t>
  </si>
  <si>
    <t>ATRIO-RIO SERVICE TECNOLOGIA E SERVICOS LTDA</t>
  </si>
  <si>
    <t>12.904.815/0001-84</t>
  </si>
  <si>
    <t>RIO MINAS CONSERVACAO E LIMPEZA LTDA</t>
  </si>
  <si>
    <t>69.207.850/0001-61</t>
  </si>
  <si>
    <t>RCA PRODUTOS E SERVICOS LTDA.</t>
  </si>
  <si>
    <t>28.406.033/0001-55</t>
  </si>
  <si>
    <t>ROSANGELA DE SOUZA GONCALVES 03830723792</t>
  </si>
  <si>
    <t>05.969.071/0001-10</t>
  </si>
  <si>
    <t>APPA SERVICOS TEMPORARIOS E EFETIVOS LTDA</t>
  </si>
  <si>
    <t>03.022.122/0001-77</t>
  </si>
  <si>
    <t>BK CONSULTORIA E SERVICOS LTDA</t>
  </si>
  <si>
    <t>10.446.523/0001-10</t>
  </si>
  <si>
    <t>PRESTA SERVICOS TECNICOS LTDA</t>
  </si>
  <si>
    <t>10.917.822/0001-95</t>
  </si>
  <si>
    <t>UNIVERSO SOLUCOES TECNICAS LTDA</t>
  </si>
  <si>
    <t>12.313.874/0001-88</t>
  </si>
  <si>
    <t>FB TERCERIZACAO LTDA</t>
  </si>
  <si>
    <t>29.000.841/0001-80</t>
  </si>
  <si>
    <t>TECNISAN TECNICA DE SERVICOS E COMERCIO LTDA</t>
  </si>
  <si>
    <t>12.978.986/0001-58</t>
  </si>
  <si>
    <t>T &amp; S LOCACAO DE MAO DE OBRA EM GERAL - EIRELI</t>
  </si>
  <si>
    <t>68.565.530/0001-10</t>
  </si>
  <si>
    <t>ANGEL´ S SERVICOS TECNICOS EIRELI</t>
  </si>
  <si>
    <t>86.915.691/0001-79</t>
  </si>
  <si>
    <t>NOSSA SERVICO TEMPORARIO E GESTAO DE PESSOAS LTDA</t>
  </si>
  <si>
    <t>10.243.854/0001-52</t>
  </si>
  <si>
    <t>CEMAX ADMINISTRACAO E SERVICOS LTDA</t>
  </si>
  <si>
    <t>32.185.480/0001-07</t>
  </si>
  <si>
    <t>NTL NOVA TECNOLOGIA LTDA</t>
  </si>
  <si>
    <t>28.871.366/0001-55</t>
  </si>
  <si>
    <t>KIARGOS SERVICOS E FACILITY LTDA</t>
  </si>
  <si>
    <t>10.189.253/0001-09</t>
  </si>
  <si>
    <t>A. FRUGONI LOCACAO DE MAO DE OBRA LTDA</t>
  </si>
  <si>
    <t>33.168.659/0001-00</t>
  </si>
  <si>
    <t>SERES SERVICOS DE RECRUTAMENTO E SELECAO DE PESSOAL LTD</t>
  </si>
  <si>
    <t>04.737.058/0001-73</t>
  </si>
  <si>
    <t>METTA-UP SERVICOS GERAIS EIRELI</t>
  </si>
  <si>
    <t>07.244.760/0001-93</t>
  </si>
  <si>
    <t>EPIC SERVICOS E LOCACOES LTDA</t>
  </si>
  <si>
    <t>10.315.410/0001-85</t>
  </si>
  <si>
    <t>UP SERVICOS EIRELI</t>
  </si>
  <si>
    <t>00.482.840/0001-38</t>
  </si>
  <si>
    <t>LIDERANCA LIMPEZA E CONSERVACAO LTDA</t>
  </si>
  <si>
    <t>15.757.904/0001-33</t>
  </si>
  <si>
    <t>JAG 7 SOLUCOES EMPRESARIAIS EIRELI</t>
  </si>
  <si>
    <t>31.880.164/0001-84</t>
  </si>
  <si>
    <t>HOPE RECURSOS HUMANOS LTDA.</t>
  </si>
  <si>
    <t>27.180.631/0001-96</t>
  </si>
  <si>
    <t>MGS SERVICOS TEMPORARIOS EIRELI</t>
  </si>
  <si>
    <t>14.801.463/0001-67</t>
  </si>
  <si>
    <t>GRIJO SERVIÇOS ADMINISTRATIVOS LTDA</t>
  </si>
  <si>
    <t>11.395.635/0001-51</t>
  </si>
  <si>
    <t>ALE &amp; DAN SERVICOS CONSERVACAO E LIMPEZA LTDA</t>
  </si>
  <si>
    <t>12.265.839/0001-30</t>
  </si>
  <si>
    <t>POWER BRASIL SOLUCOES AMBIENTAIS, SERVICOS E CONSTRUCO</t>
  </si>
  <si>
    <t>11.108.001/0001-70</t>
  </si>
  <si>
    <t>EDITAL LOCACAO DE MAO DE OBRA LTDA</t>
  </si>
  <si>
    <t>02.339.689/0001-09</t>
  </si>
  <si>
    <t>ANGEL´S SERVICOS TERCEIRIZADOS LTDA</t>
  </si>
  <si>
    <t>68.313.105/0001-34</t>
  </si>
  <si>
    <t>COMPETITIVIDADE LTDA.</t>
  </si>
  <si>
    <t>05.897.975/0001-88</t>
  </si>
  <si>
    <t>FOCCUS ADMINISTRADORA DE SERVICOS LTDA</t>
  </si>
  <si>
    <t>94.823.408/0001-07</t>
  </si>
  <si>
    <t>CTZ CONSULTORIA E INFORMATICA LTDA</t>
  </si>
  <si>
    <t>09.455.740/0001-97</t>
  </si>
  <si>
    <t>NEW QUALITY SERVICE LIMPEZA E CONSERVACAO LTDA</t>
  </si>
  <si>
    <t>06.953.760/0001-08</t>
  </si>
  <si>
    <t>CONSULTSERV SERVICOS E EMPREENDIMENTOS EIRELI</t>
  </si>
  <si>
    <t>15.176.065/0001-60</t>
  </si>
  <si>
    <t>BMC SERVICOS GERAIS EIRELI</t>
  </si>
  <si>
    <t>40.282.584/0001-50</t>
  </si>
  <si>
    <t>KANTRO EMPREENDIMENTOS APOIO E SERVICOS LTDA</t>
  </si>
  <si>
    <t>24.913.295/0001-55</t>
  </si>
  <si>
    <t>MANCHESTER SERVICOS LTDA</t>
  </si>
  <si>
    <t>29.601.136/0001-39</t>
  </si>
  <si>
    <t>AZIMUTE APOIO EMPRESARIAL LIMITADA</t>
  </si>
  <si>
    <t>08.821.054/0001-20</t>
  </si>
  <si>
    <t>ALVO RH SERVICOS TEMPORARIOS EIRELI</t>
  </si>
  <si>
    <t>02.415.338/0001-30</t>
  </si>
  <si>
    <t>INTERLIMP GESTAO DE SERVICOS EIRELI</t>
  </si>
  <si>
    <t>Nº do Processo: 15414.629881/2022-74</t>
  </si>
  <si>
    <t>CCT SP 004833/2022</t>
  </si>
  <si>
    <r>
      <t xml:space="preserve">Contrato nº </t>
    </r>
    <r>
      <rPr>
        <b/>
        <sz val="10"/>
        <color rgb="FFFF0000"/>
        <rFont val="Calibri"/>
        <family val="2"/>
      </rPr>
      <t>XX/XXXX</t>
    </r>
  </si>
  <si>
    <t>Posto</t>
  </si>
  <si>
    <r>
      <rPr>
        <b/>
        <sz val="10"/>
        <rFont val="Calibri"/>
        <family val="2"/>
      </rPr>
      <t>Nota:</t>
    </r>
    <r>
      <rPr>
        <sz val="11"/>
        <color rgb="FF000000"/>
        <rFont val="Calibri"/>
        <family val="2"/>
        <scheme val="minor"/>
      </rPr>
      <t xml:space="preserve"> </t>
    </r>
    <r>
      <rPr>
        <sz val="10"/>
        <color indexed="8"/>
        <rFont val="Calibri"/>
        <family val="2"/>
      </rPr>
      <t>Esses percentuais incidem sobre o Módulo 1, o Submódulo 2.1. (Redação dada pela Instrução Normativa nº 7, de 2018)</t>
    </r>
  </si>
  <si>
    <t>Transporte (Vlr. Unit. x 2 x 22 dias) - 6% s/ salário</t>
  </si>
  <si>
    <t xml:space="preserve">Contribuição Assistencial Patronal </t>
  </si>
  <si>
    <t>I</t>
  </si>
  <si>
    <t>Multa do FGTS sobre aviso prévio indenizado</t>
  </si>
  <si>
    <t>Multa do FGTS sobre o Aviso Prévio
Trabalhado</t>
  </si>
  <si>
    <r>
      <rPr>
        <b/>
        <sz val="10"/>
        <color rgb="FF000000"/>
        <rFont val="Calibri"/>
        <family val="2"/>
        <scheme val="minor"/>
      </rPr>
      <t>Nota 1:</t>
    </r>
    <r>
      <rPr>
        <sz val="10"/>
        <color rgb="FF000000"/>
        <rFont val="Calibri"/>
        <family val="2"/>
        <scheme val="minor"/>
      </rPr>
      <t xml:space="preserve"> Os itens que contemplam o módulo 4 se referem ao custo dos dias trabalhados pelo repositor/substituto, quando o empregado alocado na prestação de serviço estiver ausente, conforme as previsões estabelecidas na legislação.</t>
    </r>
  </si>
  <si>
    <t>C1</t>
  </si>
  <si>
    <t xml:space="preserve">Tributos Federais </t>
  </si>
  <si>
    <t>CPRB</t>
  </si>
  <si>
    <t>C2</t>
  </si>
  <si>
    <t>Tributos Estaduais</t>
  </si>
  <si>
    <t>C3</t>
  </si>
  <si>
    <t xml:space="preserve">Tributos Municipais </t>
  </si>
  <si>
    <r>
      <t xml:space="preserve">Licitação nº </t>
    </r>
    <r>
      <rPr>
        <b/>
        <sz val="10"/>
        <color rgb="FFFF0000"/>
        <rFont val="Calibri"/>
        <family val="2"/>
      </rPr>
      <t>XX/XXXX</t>
    </r>
  </si>
  <si>
    <t>MR004958/2022</t>
  </si>
  <si>
    <t>Assistente Administrativo</t>
  </si>
  <si>
    <t>4110-10</t>
  </si>
  <si>
    <t>Auxílio alimentação/refeição</t>
  </si>
  <si>
    <t>Benefício Social Familiar</t>
  </si>
  <si>
    <t>Contribuição Negocial Patronal</t>
  </si>
  <si>
    <t>Vale refeição (Cláusula 21ª CCT 2022)</t>
  </si>
  <si>
    <t>Cartão Alimentação/ Cesta Básica (Cláusula 22ª CCT 2022)</t>
  </si>
  <si>
    <t>Auxílio Creche (Cláusula 24ª CCT 2022)</t>
  </si>
  <si>
    <t>Seguro de vida (Cláusula 25ª CCT 2022)</t>
  </si>
  <si>
    <t>Assistência odontológica  (Cláusula 26ª CCT 2022)</t>
  </si>
  <si>
    <t>Valor Mensal Secretariado Técnico</t>
  </si>
  <si>
    <t>Valor Mensal Assistente Administrativo</t>
  </si>
  <si>
    <t>Valor Mensal Total</t>
  </si>
  <si>
    <t>MENSAL</t>
  </si>
  <si>
    <t>ANUAL</t>
  </si>
  <si>
    <t>ANEXO III - PROPOSTA DE PREÇOS</t>
  </si>
  <si>
    <t>LICITAÇÃO</t>
  </si>
  <si>
    <t>Órgão contratante:</t>
  </si>
  <si>
    <t>SUPERINTENDÊNCIA DE SEGUROS PRIVADOS - SUSEP</t>
  </si>
  <si>
    <t xml:space="preserve">Processo: </t>
  </si>
  <si>
    <t>Serviço a ser contratado:</t>
  </si>
  <si>
    <t>nº de meses execução:</t>
  </si>
  <si>
    <t>Local de prestação dos serviços:</t>
  </si>
  <si>
    <t>Data de apresentação da proposta:</t>
  </si>
  <si>
    <t>PROPONENTE</t>
  </si>
  <si>
    <t>Regime de Tributação:</t>
  </si>
  <si>
    <t>Razão Social:</t>
  </si>
  <si>
    <t>Nome fantasia:</t>
  </si>
  <si>
    <t>CNPJ:</t>
  </si>
  <si>
    <t>Endereço:</t>
  </si>
  <si>
    <t>Município/UF:</t>
  </si>
  <si>
    <t>Fone(s):</t>
  </si>
  <si>
    <t>Fax:</t>
  </si>
  <si>
    <t>e-mail:</t>
  </si>
  <si>
    <t>sítio na internet:</t>
  </si>
  <si>
    <t>Dados bancários (c/c em que será efetuado o crédito de pagamento devido pelo Contratante)</t>
  </si>
  <si>
    <t>Banco:</t>
  </si>
  <si>
    <t xml:space="preserve">Agência: </t>
  </si>
  <si>
    <t>Conta-corrente:</t>
  </si>
  <si>
    <t>Dados do representante legal</t>
  </si>
  <si>
    <t>Nome completo:</t>
  </si>
  <si>
    <t>Cargo:</t>
  </si>
  <si>
    <t>Estado civil:</t>
  </si>
  <si>
    <t>Profissão:</t>
  </si>
  <si>
    <t>Cédula de Identidade:</t>
  </si>
  <si>
    <t>Orgão Expedidor:</t>
  </si>
  <si>
    <t>Endereço para correspondência:</t>
  </si>
  <si>
    <t xml:space="preserve">Dados do contato </t>
  </si>
  <si>
    <t>Serviço</t>
  </si>
  <si>
    <t>Posto de serviço</t>
  </si>
  <si>
    <t xml:space="preserve">Valor proposto por empregado (A)        </t>
  </si>
  <si>
    <t xml:space="preserve">Quantidade de empregados por posto de serviço (B)        </t>
  </si>
  <si>
    <t xml:space="preserve">Valor proposto por posto de serviço (C)=AxB        </t>
  </si>
  <si>
    <t>Quantidade de postos de serviço (D)</t>
  </si>
  <si>
    <t xml:space="preserve">Valor mensal total por tipo de posto de serviço               (E ) = CxD                             </t>
  </si>
  <si>
    <t>Valor anual total por tipo de posto de serviço                  (F)=Ex12</t>
  </si>
  <si>
    <t>Valor  total anual dos postos de serviço                (E) = (C  ) x (D )</t>
  </si>
  <si>
    <t xml:space="preserve">    (A)</t>
  </si>
  <si>
    <t xml:space="preserve">  </t>
  </si>
  <si>
    <t xml:space="preserve">Valor mensal do serviço: </t>
  </si>
  <si>
    <t xml:space="preserve">VALOR GLOBAL DA PROPOSTA </t>
  </si>
  <si>
    <t>Representante legal - Assinatura</t>
  </si>
  <si>
    <t>Após examinar todas as cláusulas e condições estipuladas no Edital em referência, com os quais concordamos plenamente, apresentamos nossa proposta nos termos consignados no mencionado ato convocatório e seus anexos, válida por 60 (sessenta) dias, contados da data prevista para a entrega da mesma.                                                                                                        O preço ofertado é firme e irreajustável durante o prazo de validade, e inclui todos os tributos, custos e despesas diretas ou indiretas, sendo de nossa inteira responsabilidade, ainda, os que porventura venham a ser omitidos na proposta ou incorretamente cotados.                                                                                                                                                                   Declaramos, ainda, ter pleno conhecimento das condições necessárias para a prestação dos serviços relativos ao objeto, nos termos da alínea c, do art.2.4 do Anexo V da Instrução Normativa SEGES/MPDG nº 05/2017; não possuirmos, em nossa cadeia produtiva, empregados executando trabalho degradante ou forçado, observando o estabelecido nos incisos III e IV do art. 1º e no inciso III do art. 5º da Constituição Federal; e que cumprimos o disposto no art. 93 da Lei nº 8.213, de 24 de julho de 1991, quanto à reserva de cargos prevista em lei para pessoa com deficiência ou para reabilitado da Previdência Social. O valor total estimado de nossa proposta para a prestação de SERVIÇOS DE SECRETARIADO TÉCNICO (UM POSTO) E DE ASSISTENTE ADMINISTRATIVO (UMM POSTO), por um período de 12 (doze) meses, prorrogáveis por iguais e sucessivos períodos, até o limite de 60 (sessenta) meses, conforme especificações do Edital do PREGÃO ELETRÔNICO N. ____/2023 e seus anexos, é definido conforme tabela abaixo:</t>
  </si>
  <si>
    <t>15414.629881/2022-74</t>
  </si>
  <si>
    <t>UM POSTO SECRETARIADO TÉCNICO E UM POSTO ASSISTENTE ADMINISTRATIVO</t>
  </si>
  <si>
    <t>São Paulo / SP</t>
  </si>
  <si>
    <t>1 - SECRETARIADO TÉCNICO</t>
  </si>
  <si>
    <t>2 - ASSISTENTE ADMINISTRATIVO</t>
  </si>
  <si>
    <t>_______________, _____ de _______________de 2023.</t>
  </si>
  <si>
    <t>PREGÃO ELETRÔNICO N. ___/2023</t>
  </si>
  <si>
    <t>SINDEEPRES</t>
  </si>
  <si>
    <r>
      <t xml:space="preserve">Substituto na cobertura de Outras ausências (especificar) - </t>
    </r>
    <r>
      <rPr>
        <sz val="10"/>
        <color rgb="FFFF0000"/>
        <rFont val="Calibri"/>
        <family val="2"/>
      </rPr>
      <t>Ausência por doença</t>
    </r>
    <r>
      <rPr>
        <sz val="10"/>
        <color theme="1"/>
        <rFont val="Calibri"/>
        <family val="2"/>
      </rPr>
      <t>, etc</t>
    </r>
  </si>
  <si>
    <t>MEMÓRIA DE CÁLCULO PARA PREENCHIMENTO DA PLANILHA DE CUSTOS E FORMAÇÃO DE PREÇO</t>
  </si>
  <si>
    <t/>
  </si>
  <si>
    <t>MÓDULO 1 – COMPOSIÇÃO DA REMUNERAÇÃO</t>
  </si>
  <si>
    <r>
      <rPr>
        <b/>
        <sz val="11"/>
        <rFont val="Calibri"/>
        <family val="2"/>
      </rPr>
      <t>A</t>
    </r>
    <r>
      <rPr>
        <sz val="11"/>
        <color rgb="FF000000"/>
        <rFont val="Calibri"/>
        <scheme val="minor"/>
      </rPr>
      <t xml:space="preserve"> - Os valores dos salários das categorias envolvidas na prestação dos serviços são fixados, conforme ETP e TR.</t>
    </r>
  </si>
  <si>
    <t>Obs: Os demais itens deste módulo, conforme modelo fornecido pelo Anexo VII-D da Instrução Normativa SEGES/MPDG nº 05/2017, foram retirados da 
planilha de custos e formação de preços, uma vez que a contratação em questão não comporta tais provisionamentos.</t>
  </si>
  <si>
    <t>MÓDULO 2 - (ENCARGOS E BENEFÍCIOS ANUAIS, MENSAIS E DIÁRIOS)</t>
  </si>
  <si>
    <t>2.1. 13º (décimo terceiro) Salário, Férias e Adicional de Férias</t>
  </si>
  <si>
    <t>A – 13º Salário</t>
  </si>
  <si>
    <t>8,33%</t>
  </si>
  <si>
    <t>Fundamento Jurídico: Art. 7º, VIII, CF/88</t>
  </si>
  <si>
    <t>Memória de Cálculo: [(1/12)x100] = 8,333%</t>
  </si>
  <si>
    <t>Onde:</t>
  </si>
  <si>
    <t>1 – Ocorrência de evento 13º no ano</t>
  </si>
  <si>
    <t>12 = Número de meses do ano</t>
  </si>
  <si>
    <t>100% = Salário integral</t>
  </si>
  <si>
    <t>B – Férias e Adicional de Férias</t>
  </si>
  <si>
    <t>12,10%</t>
  </si>
  <si>
    <t>Fundamento Jurídico: Art. 7º, XVII, CF/88</t>
  </si>
  <si>
    <r>
      <rPr>
        <sz val="11"/>
        <color rgb="FF000000"/>
        <rFont val="Calibri"/>
        <scheme val="minor"/>
      </rPr>
      <t xml:space="preserve">Memória de Cálculo: [(1/11)x100] = 9,09% </t>
    </r>
    <r>
      <rPr>
        <sz val="11"/>
        <rFont val="Cambria"/>
        <family val="1"/>
      </rPr>
      <t>≅</t>
    </r>
    <r>
      <rPr>
        <sz val="11"/>
        <color rgb="FF000000"/>
        <rFont val="Calibri"/>
        <scheme val="minor"/>
      </rPr>
      <t xml:space="preserve"> 9,075%</t>
    </r>
  </si>
  <si>
    <r>
      <rPr>
        <sz val="11"/>
        <color rgb="FF000000"/>
        <rFont val="Calibri"/>
        <scheme val="minor"/>
      </rPr>
      <t xml:space="preserve">Memória de Cálculo: {[(1/3)/11]x100} = 3,03% </t>
    </r>
    <r>
      <rPr>
        <sz val="11"/>
        <rFont val="Cambria"/>
        <family val="1"/>
      </rPr>
      <t>≅</t>
    </r>
    <r>
      <rPr>
        <sz val="11"/>
        <color rgb="FF000000"/>
        <rFont val="Calibri"/>
        <scheme val="minor"/>
      </rPr>
      <t xml:space="preserve"> 3,025%</t>
    </r>
  </si>
  <si>
    <t>1 – Ocorrência de evento no ano</t>
  </si>
  <si>
    <t>11 = Número de meses do ano</t>
  </si>
  <si>
    <t>1/3 = Adicional de férias</t>
  </si>
  <si>
    <t>Obs: A retenção para a conta vinculada  para Férias+Adicional de Férias é 12,10%, segundo o Anexo XII da IN 5/2017 SEGES.</t>
  </si>
  <si>
    <t>2.2. Encargos Previdenciários (GPS), Fundo de Garantia por Tempo de Serviço (FGTS) e outras contribuições</t>
  </si>
  <si>
    <t>A – INSS</t>
  </si>
  <si>
    <t>20,00%</t>
  </si>
  <si>
    <t>Memória de Cálculo: 20,00% x (MÓD 1 + MÓD 2.1)</t>
  </si>
  <si>
    <t>Fundamento Jurídico: Art. 22, Inciso I, da Lei 8.212, de 24 de julho de 1991.</t>
  </si>
  <si>
    <t>Obs: Poderá informar outra porcentagem, de acordo com o regime de tributação da empresa licitante.</t>
  </si>
  <si>
    <t>B- SESC ou SESI</t>
  </si>
  <si>
    <t>1,50%</t>
  </si>
  <si>
    <t>Memória de Cálculo: 1,50% x (MÓD I + MÓD II.1)</t>
  </si>
  <si>
    <t>Fundamento Jurídico: Art. 30, Lei 8.036, de 11 de maio de 1990</t>
  </si>
  <si>
    <t>C - SENAI-SENAC</t>
  </si>
  <si>
    <t>1,00%</t>
  </si>
  <si>
    <t>Memória de Cálculo: 1,00% x (MÓD I + MÓD II.1)</t>
  </si>
  <si>
    <t>Fundamento Jurídico: Art. 1º, caput, Decreto-Lei 6.246, de 1944 (SENAI) e art. 4º, caput do Decreto-Lei 8.621, de 1946. (SENAC)</t>
  </si>
  <si>
    <t>D - INCRA</t>
  </si>
  <si>
    <t>0,20%</t>
  </si>
  <si>
    <t>Memória de Cálculo: 0,20% x (MÓD I + MÓD II.1)</t>
  </si>
  <si>
    <t>Fundamento Jurídico: Art. 1°, I, 2 c/c art. 3°, ambos do Decreto-Lei 1.146, de 31 de dezembro de 1970.</t>
  </si>
  <si>
    <t>E – Salário Educação</t>
  </si>
  <si>
    <t>2,50%</t>
  </si>
  <si>
    <t>Memória de Cálculo: 2,50% x (MÓD I + MÓD II.1)</t>
  </si>
  <si>
    <t>Fundamento Jurídico: Art. 3º, Inciso I, Decreto 87.043, de 22 de março de 1982.</t>
  </si>
  <si>
    <t>F - FGTS</t>
  </si>
  <si>
    <t>8,00%</t>
  </si>
  <si>
    <t>Memória de Cálculo: 8,00% x (MÓD I + MÓD II.1)</t>
  </si>
  <si>
    <t>Fundamento Jurídico: Art. 15, Lei nº 8.036/90 e Art. 7º, III, CF/88.</t>
  </si>
  <si>
    <t>G - SAT - pode variar de 0,5% a 6% em função do FAP - Fator de Acidente Previdenciário</t>
  </si>
  <si>
    <t xml:space="preserve">A porcentagem a ser preenchida neste subitem deverá ser a correspondente ao FAP x RAT. O FAP, Fator Acidentário Previdenciário, trata-se de um 
coeficiente que varia de 0,5 a 2,0, válido por um ano, peculiar a cada empresa, referente ao fator acidentário de prevenção que afere o seu
desempenho, dentro da respectiva atividade econômica, relativamente aos acidentes de trabalho ocorridos neste determinado período. Já o RAT, Riscos </t>
  </si>
  <si>
    <t>Ambientais do Trabalho, é uma contribuição social exigida nos termos do inciso II do art. 22 da Lei nº 8.212/91, destinada a financiar os benefícios 
previdenciários decorrentes do grau de incidência de incapacidade laborativa, podendo ser de 1, 2 ou 3%, de acordo com o grau de risco. O valor do FAP
da licitante será aferido mediante apresentação da GFIP ou outro documento apto a fazê-lo.</t>
  </si>
  <si>
    <t>H - SEBRAE</t>
  </si>
  <si>
    <t>0,60%</t>
  </si>
  <si>
    <t>Memória de Cálculo: 0,60% x (MÓD I + MÓD II.1)</t>
  </si>
  <si>
    <t>Fundamento Jurídico: Art. 8º, Lei 8.029, de 12 de abril de 1990</t>
  </si>
  <si>
    <t>2.3. Benefícios Mensais e Diários</t>
  </si>
  <si>
    <r>
      <rPr>
        <b/>
        <sz val="11"/>
        <rFont val="Calibri"/>
        <family val="2"/>
      </rPr>
      <t>A - Vale transporte:</t>
    </r>
    <r>
      <rPr>
        <sz val="11"/>
        <color rgb="FF000000"/>
        <rFont val="Calibri"/>
        <scheme val="minor"/>
      </rPr>
      <t xml:space="preserve"> Baseado no preço da passagem do município correspondente, tendo como parâmetro de cálculo 22 dias úteis - (6% do total da</t>
    </r>
    <r>
      <rPr>
        <sz val="11"/>
        <color rgb="FF000000"/>
        <rFont val="Calibri"/>
        <scheme val="minor"/>
      </rPr>
      <t xml:space="preserve">
remuneração).</t>
    </r>
  </si>
  <si>
    <t>B – Auxílio-Refeição/Alimentação e demais benefícios:</t>
  </si>
  <si>
    <t>Deverão ser informados com base no acordo ou convenção coletiva apresentada pela licitante, utilizando como parâmetro 22 dias úteis. A empresa
licitante deverá fornecer, a cada um de seus funcionários, 01 (um) vale refeição/alimentação diário.</t>
  </si>
  <si>
    <t xml:space="preserve">C a H - Deverão ser informados pelas empresas conforme estejam ou não previstos nas convenções trabalhistas.   </t>
  </si>
  <si>
    <t>MÓDULO 3 – PROVISÃO PARA RESCISÃO</t>
  </si>
  <si>
    <t>A – Aviso Prévio Indenizado</t>
  </si>
  <si>
    <t>0,46%</t>
  </si>
  <si>
    <t>Memória de Cálculo: [5,55x(1/12)] = 0,458%</t>
  </si>
  <si>
    <t xml:space="preserve">1 = um mês não trabalhado </t>
  </si>
  <si>
    <t>12 = número de meses do ano</t>
  </si>
  <si>
    <t>5,55% = percentual de empregados demitidos que não trabalham durante o aviso prévio, de acordo com estudo do STF (fls. 187/199 – volume IV) e
citado no Acórdão TCU nº 1904/2007</t>
  </si>
  <si>
    <t>B - Incidência do FGTS sobre o Aviso Prévio Indenizado</t>
  </si>
  <si>
    <t>0,04%</t>
  </si>
  <si>
    <t>Fundamento Jurídico: Súmula n.º 305 do TST</t>
  </si>
  <si>
    <t>Memória de Cálculo: 2.2F x 3.A = (0,08 x 0,00458)*100 = 0,036%</t>
  </si>
  <si>
    <t>II.2H = FGTS</t>
  </si>
  <si>
    <t>III.A = Aviso Prévio Indenizado</t>
  </si>
  <si>
    <t>C – Multa do FGTS e contribuição social sobre o Aviso Prévio Indenizado</t>
  </si>
  <si>
    <t>3,48%</t>
  </si>
  <si>
    <t>Memória de Cálculo: (8%*40%)*90%*(1+5/56+5/56+5/168)</t>
  </si>
  <si>
    <t>8,0% é a alíquota do FGTS;</t>
  </si>
  <si>
    <t>40,0%corresponde à alíquotas da Multa do FGTS</t>
  </si>
  <si>
    <t>90,0% é a proporção a ser observada (tirada do Caderno de Vigilância / LC nº110/2001. Estudos CNJ – Resolução nº 98/2009);</t>
  </si>
  <si>
    <t>1 refere-se a um salário inteiro;</t>
  </si>
  <si>
    <t>5/56 é referente às parcelas de férias e 13 salário;</t>
  </si>
  <si>
    <t>5/168 é a parte referente ao terço constitucional.</t>
  </si>
  <si>
    <t>D – Aviso Prévio Trabalhado</t>
  </si>
  <si>
    <t>1,94%</t>
  </si>
  <si>
    <t>Fundamento Jurídico: Art. 7º, XXI, da CF/88, 477 e 487 da CLT</t>
  </si>
  <si>
    <t>Memória de Cálculo: {[(7/ 30) / 12] x 100} = 1,94%</t>
  </si>
  <si>
    <t>07 = número de dias de aviso prévio a que o empregado tem direito de se ausentar</t>
  </si>
  <si>
    <t>30 = número de dias no mês</t>
  </si>
  <si>
    <t>12 = número de meses no ano</t>
  </si>
  <si>
    <t>Obs: Uma vez que se trata de custo não renovável, tal provisionamento, após o primeiro ano de vigência contratual, deverá ser reduzido para 0,194%,
diante dos ditames da Lei 12.506/2011 (acréscimo de 03 dias por ano de serviço prestado).</t>
  </si>
  <si>
    <t>E - Incidência de GPS, FGTS e outras contribuições sobre o Aviso Prévio Trabalhado</t>
  </si>
  <si>
    <t>Preenchimento automático</t>
  </si>
  <si>
    <t>Memória de Cálculo: 2.2% x 3.D% = percentual variável</t>
  </si>
  <si>
    <t>2.2 = Percentual total do submódulo 2.2</t>
  </si>
  <si>
    <t>3.D = Aviso Prévio Trabalhado</t>
  </si>
  <si>
    <t>F - Multa do FGTS e contribuição social sobre o Aviso Prévio Trabalhado</t>
  </si>
  <si>
    <t>Memória de Cálculo: 5% - 3.C</t>
  </si>
  <si>
    <t>se refere a diferença entre o valor determinado na letra C e o fixado na cartilha de provisionamento da conta vinculada, 5%.</t>
  </si>
  <si>
    <t>3.C = Multa sobre FGTS e contribuição social sobre o aviso prévio indenizado</t>
  </si>
  <si>
    <t>MÓDULO 4 - CUSTO DE REPOSIÇÃO DO PROFISSIONAL AUSENTE</t>
  </si>
  <si>
    <t>A – Substituto na cobertura de Férias</t>
  </si>
  <si>
    <t>1,70%</t>
  </si>
  <si>
    <t>Memória de Cálculo: [(2.1A + 2.1B) /12] =1,70%</t>
  </si>
  <si>
    <t>2.1A = Percentual mensal de 13º</t>
  </si>
  <si>
    <t>2.1B = Percentual mensal de férias e adicional de férias</t>
  </si>
  <si>
    <t>12 =número de meses no ano</t>
  </si>
  <si>
    <t>Obs: O custo deste provisionamento é  para cobrir as despesas com o 13º, férias e adicional de férias do funcionário substituto. Os demais direitos e
despesas serão atraidos como se titular fosse, enquanto o mesmo estiver desenvolvendo as atividades do titular.</t>
  </si>
  <si>
    <t>B – Substituto na cobertura de Ausências Legais</t>
  </si>
  <si>
    <t>0,28%</t>
  </si>
  <si>
    <t>Fundamento Jurídico: Art. 476 da CLT</t>
  </si>
  <si>
    <t>Memória de Cálculo: {[(1/30)/12]x100} = 0,28%</t>
  </si>
  <si>
    <t>1 = Média de falta de cada trabalhador por ano, de acordo com estatísticas do IBGE</t>
  </si>
  <si>
    <t>30 = Número de dias no mês</t>
  </si>
  <si>
    <t>C – Substituto na cobertura de Licença Paternidade</t>
  </si>
  <si>
    <t>0,02%</t>
  </si>
  <si>
    <t>Fundamento Jurídico: Art. 7º, XIX, CF/88</t>
  </si>
  <si>
    <t>Memória de Cálculo: {[(5/30)/12]x(1,5%x100)} = 0,02%</t>
  </si>
  <si>
    <t>5 = Número de dias em que o empregado não trabalha e a Contratada o remunera</t>
  </si>
  <si>
    <t>1,5% = Média de trabalhadores que são pais durante o ano, de acordo com estatísticas do IBGE</t>
  </si>
  <si>
    <t>E - Substituto na cobertura de Afastamento Maternidade</t>
  </si>
  <si>
    <t>Fundamento Jurídico: Impacto do item férias sobre a licença maternidade.</t>
  </si>
  <si>
    <t>Memória de Cálculo: =(1/12)*2%*(4/12)=0,08%</t>
  </si>
  <si>
    <t>1/12 = Custo sobre os salários das férias integrais dos trabalhadores</t>
  </si>
  <si>
    <t>0,02 = 2% = percentual estatístico adotado como de empregadas que se afastam por licença maternidade</t>
  </si>
  <si>
    <t>0,333 = 4 meses ao ano - 4/12 = período em um ano que se referem às férias proporcionais ora calculadas</t>
  </si>
  <si>
    <t>D e F - estimativas de custos com ausências.  A proponente deverá avaliar o seu histórico e indicar se há ou não previsão desses custos</t>
  </si>
  <si>
    <t>MÓDULO 5 – INSUMOS DIVERSOS</t>
  </si>
  <si>
    <t>Obs: Os subitens A e B deste Módulo, caso preenchidos, deverão vir acompanhados de memória de cálculo com detalhamento de tais custos. Em caso
de não preenchimento, a licitante deverá apresentar a devida justificativa.</t>
  </si>
  <si>
    <t>MÓDULO 6 – CUSTOS INDIRETOS, TRIBUTOS E LUCRO</t>
  </si>
  <si>
    <r>
      <rPr>
        <b/>
        <sz val="11"/>
        <rFont val="Calibri"/>
        <family val="2"/>
      </rPr>
      <t xml:space="preserve">A - Custos Indiretos: </t>
    </r>
    <r>
      <rPr>
        <sz val="11"/>
        <color rgb="FF000000"/>
        <rFont val="Calibri"/>
        <scheme val="minor"/>
      </rPr>
      <t>Eventuais custos não previstos expressamente na memória de cálculo devem ser cobertos pelos custos indiretos.</t>
    </r>
  </si>
  <si>
    <r>
      <rPr>
        <b/>
        <sz val="11"/>
        <rFont val="Calibri"/>
        <family val="2"/>
      </rPr>
      <t>C - Tributos:</t>
    </r>
    <r>
      <rPr>
        <sz val="11"/>
        <color rgb="FF000000"/>
        <rFont val="Calibri"/>
        <scheme val="minor"/>
      </rPr>
      <t xml:space="preserve"> A licitante deve preencher esse item com base no regime de tributação ao qual estará submetido durante a execução do contrato (lucro </t>
    </r>
    <r>
      <rPr>
        <sz val="11"/>
        <color rgb="FF000000"/>
        <rFont val="Calibri"/>
        <scheme val="minor"/>
      </rPr>
      <t xml:space="preserve">
real/lucro presumido), comprovado mediante documento fiscal a ser anexado junto à planilha de custos e formação de preços.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</si>
</sst>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\ * #,##0.00_-;\-&quot;R$&quot;\ * #,##0.00_-;_-&quot;R$&quot;\ * &quot;-&quot;??_-;_-@"/>
    <numFmt numFmtId="165" formatCode="dd/mm"/>
    <numFmt numFmtId="166" formatCode="#,###,###,#\-##"/>
    <numFmt numFmtId="167" formatCode="&quot;R$&quot;\ #,##0.00"/>
  </numFmts>
  <fonts count="49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color rgb="FFFF0000"/>
      <name val="Calibri"/>
      <family val="2"/>
    </font>
    <font>
      <sz val="10"/>
      <color theme="0"/>
      <name val="Calibri"/>
      <family val="2"/>
    </font>
    <font>
      <b/>
      <sz val="10"/>
      <color rgb="FF000000"/>
      <name val="Calibri"/>
      <family val="2"/>
    </font>
    <font>
      <sz val="10"/>
      <color rgb="FFFF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</font>
    <font>
      <sz val="11"/>
      <color rgb="FF000000"/>
      <name val="Calibri"/>
      <family val="2"/>
      <scheme val="minor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9"/>
      <name val="Arial"/>
      <family val="2"/>
    </font>
    <font>
      <sz val="10"/>
      <color theme="0"/>
      <name val="Calibri"/>
      <family val="2"/>
    </font>
    <font>
      <b/>
      <sz val="10"/>
      <color indexed="8"/>
      <name val="Calibri"/>
      <family val="2"/>
    </font>
    <font>
      <sz val="10"/>
      <color rgb="FFFF0000"/>
      <name val="Calibri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</font>
    <font>
      <u/>
      <sz val="11"/>
      <name val="Calibri"/>
      <family val="2"/>
      <scheme val="minor"/>
    </font>
    <font>
      <b/>
      <sz val="10"/>
      <name val="Calibri"/>
      <family val="2"/>
      <scheme val="minor"/>
    </font>
    <font>
      <sz val="9"/>
      <color indexed="81"/>
      <name val="Tahoma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name val="Cambria"/>
      <family val="1"/>
    </font>
  </fonts>
  <fills count="21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A5A5A5"/>
        <bgColor rgb="FFA5A5A5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theme="0"/>
      </patternFill>
    </fill>
    <fill>
      <patternFill patternType="solid">
        <fgColor rgb="FFFFCCCC"/>
        <bgColor theme="0"/>
      </patternFill>
    </fill>
    <fill>
      <patternFill patternType="solid">
        <fgColor rgb="FFFFFF00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57171"/>
        <bgColor indexed="64"/>
      </patternFill>
    </fill>
    <fill>
      <patternFill patternType="solid">
        <fgColor rgb="FFAEAAAA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F2F2F2"/>
        <bgColor indexed="64"/>
      </patternFill>
    </fill>
  </fills>
  <borders count="12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1A1A1A"/>
      </right>
      <top/>
      <bottom style="thin">
        <color rgb="FF1A1A1A"/>
      </bottom>
      <diagonal/>
    </border>
    <border>
      <left style="thin">
        <color rgb="FF1A1A1A"/>
      </left>
      <right style="thin">
        <color rgb="FF1A1A1A"/>
      </right>
      <top/>
      <bottom style="thin">
        <color rgb="FF1A1A1A"/>
      </bottom>
      <diagonal/>
    </border>
    <border>
      <left style="thin">
        <color rgb="FF1A1A1A"/>
      </left>
      <right style="medium">
        <color rgb="FF000000"/>
      </right>
      <top/>
      <bottom style="thin">
        <color rgb="FF1A1A1A"/>
      </bottom>
      <diagonal/>
    </border>
    <border>
      <left style="medium">
        <color rgb="FF000000"/>
      </left>
      <right style="thin">
        <color rgb="FF1A1A1A"/>
      </right>
      <top style="thin">
        <color rgb="FF1A1A1A"/>
      </top>
      <bottom style="thin">
        <color rgb="FF1A1A1A"/>
      </bottom>
      <diagonal/>
    </border>
    <border>
      <left style="thin">
        <color rgb="FF1A1A1A"/>
      </left>
      <right style="thin">
        <color rgb="FF1A1A1A"/>
      </right>
      <top style="thin">
        <color rgb="FF1A1A1A"/>
      </top>
      <bottom style="thin">
        <color rgb="FF1A1A1A"/>
      </bottom>
      <diagonal/>
    </border>
    <border>
      <left style="thin">
        <color rgb="FF1A1A1A"/>
      </left>
      <right style="medium">
        <color rgb="FF000000"/>
      </right>
      <top style="thin">
        <color rgb="FF1A1A1A"/>
      </top>
      <bottom style="thin">
        <color rgb="FF1A1A1A"/>
      </bottom>
      <diagonal/>
    </border>
    <border>
      <left style="medium">
        <color rgb="FF000000"/>
      </left>
      <right style="thin">
        <color rgb="FF1A1A1A"/>
      </right>
      <top style="thin">
        <color rgb="FF1A1A1A"/>
      </top>
      <bottom style="medium">
        <color rgb="FF000000"/>
      </bottom>
      <diagonal/>
    </border>
    <border>
      <left style="thin">
        <color rgb="FF1A1A1A"/>
      </left>
      <right style="thin">
        <color rgb="FF1A1A1A"/>
      </right>
      <top style="thin">
        <color rgb="FF1A1A1A"/>
      </top>
      <bottom style="medium">
        <color rgb="FF000000"/>
      </bottom>
      <diagonal/>
    </border>
    <border>
      <left style="thin">
        <color rgb="FF1A1A1A"/>
      </left>
      <right style="medium">
        <color rgb="FF000000"/>
      </right>
      <top style="thin">
        <color rgb="FF1A1A1A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1A1A1A"/>
      </right>
      <top/>
      <bottom style="medium">
        <color rgb="FF000000"/>
      </bottom>
      <diagonal/>
    </border>
    <border>
      <left style="thin">
        <color rgb="FF1A1A1A"/>
      </left>
      <right/>
      <top/>
      <bottom style="medium">
        <color rgb="FF000000"/>
      </bottom>
      <diagonal/>
    </border>
    <border>
      <left style="thin">
        <color rgb="FF1A1A1A"/>
      </left>
      <right/>
      <top/>
      <bottom style="thin">
        <color rgb="FF1A1A1A"/>
      </bottom>
      <diagonal/>
    </border>
    <border>
      <left style="thin">
        <color rgb="FF1A1A1A"/>
      </left>
      <right/>
      <top style="thin">
        <color rgb="FF1A1A1A"/>
      </top>
      <bottom style="thin">
        <color rgb="FF1A1A1A"/>
      </bottom>
      <diagonal/>
    </border>
    <border>
      <left style="thin">
        <color rgb="FF1A1A1A"/>
      </left>
      <right style="medium">
        <color rgb="FF000000"/>
      </right>
      <top/>
      <bottom style="thin">
        <color rgb="FF1A1A1A"/>
      </bottom>
      <diagonal/>
    </border>
    <border>
      <left style="medium">
        <color rgb="FF000000"/>
      </left>
      <right style="thin">
        <color rgb="FF1A1A1A"/>
      </right>
      <top style="thin">
        <color rgb="FF1A1A1A"/>
      </top>
      <bottom/>
      <diagonal/>
    </border>
    <border>
      <left style="thin">
        <color rgb="FF1A1A1A"/>
      </left>
      <right style="thin">
        <color rgb="FF1A1A1A"/>
      </right>
      <top style="thin">
        <color rgb="FF1A1A1A"/>
      </top>
      <bottom/>
      <diagonal/>
    </border>
    <border>
      <left style="thin">
        <color rgb="FF1A1A1A"/>
      </left>
      <right style="medium">
        <color rgb="FF000000"/>
      </right>
      <top style="thin">
        <color rgb="FF1A1A1A"/>
      </top>
      <bottom/>
      <diagonal/>
    </border>
    <border>
      <left style="thin">
        <color rgb="FF1A1A1A"/>
      </left>
      <right style="thin">
        <color rgb="FF1A1A1A"/>
      </right>
      <top/>
      <bottom style="thin">
        <color rgb="FF1A1A1A"/>
      </bottom>
      <diagonal/>
    </border>
    <border>
      <left style="thin">
        <color rgb="FF1A1A1A"/>
      </left>
      <right style="thin">
        <color rgb="FF1A1A1A"/>
      </right>
      <top style="thin">
        <color rgb="FF1A1A1A"/>
      </top>
      <bottom/>
      <diagonal/>
    </border>
    <border>
      <left style="thin">
        <color rgb="FF1A1A1A"/>
      </left>
      <right style="medium">
        <color rgb="FF000000"/>
      </right>
      <top/>
      <bottom/>
      <diagonal/>
    </border>
    <border>
      <left style="thin">
        <color rgb="FF1A1A1A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1A1A1A"/>
      </left>
      <right/>
      <top/>
      <bottom style="thin">
        <color rgb="FF1A1A1A"/>
      </bottom>
      <diagonal/>
    </border>
    <border>
      <left style="medium">
        <color rgb="FF000000"/>
      </left>
      <right style="thin">
        <color rgb="FF1A1A1A"/>
      </right>
      <top/>
      <bottom/>
      <diagonal/>
    </border>
    <border>
      <left style="thin">
        <color rgb="FF1A1A1A"/>
      </left>
      <right style="thin">
        <color rgb="FF1A1A1A"/>
      </right>
      <top/>
      <bottom/>
      <diagonal/>
    </border>
    <border>
      <left style="thin">
        <color rgb="FF1A1A1A"/>
      </left>
      <right style="medium">
        <color rgb="FF000000"/>
      </right>
      <top/>
      <bottom/>
      <diagonal/>
    </border>
    <border>
      <left/>
      <right/>
      <top style="thin">
        <color rgb="FF1A1A1A"/>
      </top>
      <bottom style="thin">
        <color rgb="FF1A1A1A"/>
      </bottom>
      <diagonal/>
    </border>
    <border>
      <left/>
      <right style="medium">
        <color rgb="FF000000"/>
      </right>
      <top style="thin">
        <color rgb="FF1A1A1A"/>
      </top>
      <bottom style="thin">
        <color rgb="FF1A1A1A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 style="medium">
        <color indexed="64"/>
      </right>
      <top/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59"/>
      </right>
      <top/>
      <bottom style="medium">
        <color indexed="64"/>
      </bottom>
      <diagonal/>
    </border>
    <border>
      <left style="thin">
        <color indexed="59"/>
      </left>
      <right/>
      <top/>
      <bottom style="medium">
        <color indexed="64"/>
      </bottom>
      <diagonal/>
    </border>
    <border>
      <left style="thin">
        <color indexed="59"/>
      </left>
      <right/>
      <top/>
      <bottom style="thin">
        <color indexed="59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9"/>
      </left>
      <right style="thin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medium">
        <color indexed="64"/>
      </right>
      <top style="thin">
        <color indexed="59"/>
      </top>
      <bottom/>
      <diagonal/>
    </border>
    <border>
      <left style="thin">
        <color indexed="59"/>
      </left>
      <right style="medium">
        <color indexed="64"/>
      </right>
      <top/>
      <bottom/>
      <diagonal/>
    </border>
    <border>
      <left style="thin">
        <color indexed="5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thin">
        <color indexed="64"/>
      </bottom>
      <diagonal/>
    </border>
    <border>
      <left style="medium">
        <color indexed="64"/>
      </left>
      <right style="thin">
        <color indexed="59"/>
      </right>
      <top/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/>
      <right/>
      <top style="thin">
        <color indexed="59"/>
      </top>
      <bottom style="thin">
        <color indexed="59"/>
      </bottom>
      <diagonal/>
    </border>
    <border>
      <left/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" fillId="0" borderId="57"/>
    <xf numFmtId="0" fontId="42" fillId="0" borderId="57" applyNumberFormat="0" applyFill="0" applyBorder="0" applyAlignment="0" applyProtection="0">
      <alignment vertical="top"/>
      <protection locked="0"/>
    </xf>
  </cellStyleXfs>
  <cellXfs count="442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vertical="center"/>
    </xf>
    <xf numFmtId="0" fontId="5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vertical="center"/>
    </xf>
    <xf numFmtId="0" fontId="5" fillId="0" borderId="31" xfId="0" applyFont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/>
    </xf>
    <xf numFmtId="0" fontId="5" fillId="4" borderId="32" xfId="0" applyFont="1" applyFill="1" applyBorder="1" applyAlignment="1">
      <alignment horizontal="center" vertical="center"/>
    </xf>
    <xf numFmtId="0" fontId="6" fillId="5" borderId="33" xfId="0" applyFont="1" applyFill="1" applyBorder="1" applyAlignment="1">
      <alignment horizontal="center" vertical="center"/>
    </xf>
    <xf numFmtId="0" fontId="6" fillId="5" borderId="34" xfId="0" applyFont="1" applyFill="1" applyBorder="1" applyAlignment="1">
      <alignment horizontal="center" vertical="center"/>
    </xf>
    <xf numFmtId="3" fontId="5" fillId="5" borderId="1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5" xfId="0" applyFont="1" applyBorder="1" applyAlignment="1">
      <alignment vertical="center"/>
    </xf>
    <xf numFmtId="0" fontId="5" fillId="5" borderId="10" xfId="0" applyFont="1" applyFill="1" applyBorder="1" applyAlignment="1">
      <alignment horizontal="center" vertical="center"/>
    </xf>
    <xf numFmtId="0" fontId="6" fillId="0" borderId="36" xfId="0" applyFont="1" applyBorder="1" applyAlignment="1">
      <alignment vertical="center"/>
    </xf>
    <xf numFmtId="49" fontId="6" fillId="0" borderId="25" xfId="0" applyNumberFormat="1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165" fontId="6" fillId="0" borderId="3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10" fontId="6" fillId="0" borderId="24" xfId="0" applyNumberFormat="1" applyFont="1" applyBorder="1" applyAlignment="1">
      <alignment horizontal="center" vertical="center"/>
    </xf>
    <xf numFmtId="10" fontId="6" fillId="0" borderId="27" xfId="0" applyNumberFormat="1" applyFont="1" applyBorder="1" applyAlignment="1">
      <alignment horizontal="center" vertical="center"/>
    </xf>
    <xf numFmtId="4" fontId="6" fillId="0" borderId="28" xfId="0" applyNumberFormat="1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vertical="center"/>
    </xf>
    <xf numFmtId="10" fontId="6" fillId="0" borderId="39" xfId="0" applyNumberFormat="1" applyFont="1" applyBorder="1" applyAlignment="1">
      <alignment horizontal="center" vertical="center"/>
    </xf>
    <xf numFmtId="4" fontId="6" fillId="0" borderId="40" xfId="0" applyNumberFormat="1" applyFont="1" applyBorder="1" applyAlignment="1">
      <alignment horizontal="center" vertical="center"/>
    </xf>
    <xf numFmtId="0" fontId="5" fillId="4" borderId="10" xfId="0" applyFont="1" applyFill="1" applyBorder="1" applyAlignment="1">
      <alignment vertical="center"/>
    </xf>
    <xf numFmtId="4" fontId="5" fillId="0" borderId="10" xfId="0" applyNumberFormat="1" applyFont="1" applyBorder="1" applyAlignment="1">
      <alignment horizontal="center" vertical="center"/>
    </xf>
    <xf numFmtId="0" fontId="8" fillId="0" borderId="0" xfId="0" applyFont="1"/>
    <xf numFmtId="0" fontId="6" fillId="4" borderId="32" xfId="0" applyFont="1" applyFill="1" applyBorder="1" applyAlignment="1">
      <alignment horizontal="center" vertical="center"/>
    </xf>
    <xf numFmtId="10" fontId="6" fillId="5" borderId="41" xfId="0" applyNumberFormat="1" applyFont="1" applyFill="1" applyBorder="1" applyAlignment="1">
      <alignment horizontal="center" vertical="center"/>
    </xf>
    <xf numFmtId="2" fontId="6" fillId="5" borderId="37" xfId="0" applyNumberFormat="1" applyFont="1" applyFill="1" applyBorder="1" applyAlignment="1">
      <alignment horizontal="center" vertical="center"/>
    </xf>
    <xf numFmtId="10" fontId="6" fillId="5" borderId="42" xfId="0" applyNumberFormat="1" applyFont="1" applyFill="1" applyBorder="1" applyAlignment="1">
      <alignment horizontal="center" vertical="center"/>
    </xf>
    <xf numFmtId="10" fontId="6" fillId="0" borderId="10" xfId="0" applyNumberFormat="1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10" fontId="6" fillId="5" borderId="27" xfId="0" applyNumberFormat="1" applyFont="1" applyFill="1" applyBorder="1" applyAlignment="1">
      <alignment horizontal="center" vertical="center"/>
    </xf>
    <xf numFmtId="10" fontId="6" fillId="2" borderId="27" xfId="0" applyNumberFormat="1" applyFont="1" applyFill="1" applyBorder="1" applyAlignment="1">
      <alignment horizontal="center" vertical="center"/>
    </xf>
    <xf numFmtId="2" fontId="6" fillId="2" borderId="37" xfId="0" applyNumberFormat="1" applyFont="1" applyFill="1" applyBorder="1" applyAlignment="1">
      <alignment horizontal="center" vertical="center"/>
    </xf>
    <xf numFmtId="2" fontId="6" fillId="5" borderId="43" xfId="0" applyNumberFormat="1" applyFont="1" applyFill="1" applyBorder="1" applyAlignment="1">
      <alignment horizontal="center" vertical="center"/>
    </xf>
    <xf numFmtId="2" fontId="6" fillId="5" borderId="44" xfId="0" applyNumberFormat="1" applyFont="1" applyFill="1" applyBorder="1" applyAlignment="1">
      <alignment horizontal="center" vertical="center"/>
    </xf>
    <xf numFmtId="0" fontId="6" fillId="0" borderId="24" xfId="0" applyFont="1" applyBorder="1" applyAlignment="1">
      <alignment vertical="center" wrapText="1"/>
    </xf>
    <xf numFmtId="0" fontId="6" fillId="2" borderId="45" xfId="0" applyFont="1" applyFill="1" applyBorder="1" applyAlignment="1">
      <alignment horizontal="center" vertical="center"/>
    </xf>
    <xf numFmtId="2" fontId="6" fillId="5" borderId="28" xfId="0" applyNumberFormat="1" applyFont="1" applyFill="1" applyBorder="1" applyAlignment="1">
      <alignment horizontal="center" vertical="center"/>
    </xf>
    <xf numFmtId="2" fontId="6" fillId="0" borderId="28" xfId="0" applyNumberFormat="1" applyFont="1" applyBorder="1" applyAlignment="1">
      <alignment horizontal="center" vertical="center"/>
    </xf>
    <xf numFmtId="2" fontId="5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2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2" fontId="6" fillId="0" borderId="25" xfId="0" applyNumberFormat="1" applyFont="1" applyBorder="1" applyAlignment="1">
      <alignment horizontal="center" vertical="center"/>
    </xf>
    <xf numFmtId="2" fontId="6" fillId="0" borderId="40" xfId="0" applyNumberFormat="1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vertical="center" wrapText="1"/>
    </xf>
    <xf numFmtId="0" fontId="6" fillId="0" borderId="39" xfId="0" applyFont="1" applyBorder="1" applyAlignment="1">
      <alignment vertical="center" wrapText="1"/>
    </xf>
    <xf numFmtId="10" fontId="6" fillId="5" borderId="10" xfId="0" applyNumberFormat="1" applyFont="1" applyFill="1" applyBorder="1" applyAlignment="1">
      <alignment horizontal="center" vertical="center"/>
    </xf>
    <xf numFmtId="2" fontId="6" fillId="5" borderId="10" xfId="0" applyNumberFormat="1" applyFont="1" applyFill="1" applyBorder="1" applyAlignment="1">
      <alignment horizontal="center" vertical="center"/>
    </xf>
    <xf numFmtId="164" fontId="3" fillId="0" borderId="0" xfId="0" applyNumberFormat="1" applyFont="1"/>
    <xf numFmtId="0" fontId="6" fillId="0" borderId="39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center" vertical="center"/>
    </xf>
    <xf numFmtId="0" fontId="6" fillId="0" borderId="47" xfId="0" applyFont="1" applyBorder="1" applyAlignment="1">
      <alignment vertical="center"/>
    </xf>
    <xf numFmtId="10" fontId="6" fillId="0" borderId="47" xfId="0" applyNumberFormat="1" applyFont="1" applyBorder="1" applyAlignment="1">
      <alignment horizontal="center" vertical="center"/>
    </xf>
    <xf numFmtId="2" fontId="6" fillId="0" borderId="48" xfId="0" applyNumberFormat="1" applyFont="1" applyBorder="1" applyAlignment="1">
      <alignment horizontal="center" vertical="center"/>
    </xf>
    <xf numFmtId="2" fontId="10" fillId="2" borderId="1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4" fontId="3" fillId="0" borderId="0" xfId="0" applyNumberFormat="1" applyFont="1"/>
    <xf numFmtId="4" fontId="6" fillId="5" borderId="28" xfId="0" applyNumberFormat="1" applyFont="1" applyFill="1" applyBorder="1" applyAlignment="1">
      <alignment horizontal="center" vertical="center"/>
    </xf>
    <xf numFmtId="2" fontId="3" fillId="0" borderId="0" xfId="0" applyNumberFormat="1" applyFont="1"/>
    <xf numFmtId="0" fontId="5" fillId="4" borderId="51" xfId="0" applyFont="1" applyFill="1" applyBorder="1" applyAlignment="1">
      <alignment vertical="center"/>
    </xf>
    <xf numFmtId="0" fontId="5" fillId="4" borderId="32" xfId="0" applyFont="1" applyFill="1" applyBorder="1" applyAlignment="1">
      <alignment vertical="center"/>
    </xf>
    <xf numFmtId="0" fontId="5" fillId="5" borderId="52" xfId="0" applyFont="1" applyFill="1" applyBorder="1" applyAlignment="1">
      <alignment vertical="center"/>
    </xf>
    <xf numFmtId="10" fontId="6" fillId="5" borderId="52" xfId="0" applyNumberFormat="1" applyFont="1" applyFill="1" applyBorder="1" applyAlignment="1">
      <alignment horizontal="center" vertical="center"/>
    </xf>
    <xf numFmtId="4" fontId="6" fillId="5" borderId="5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4" fontId="6" fillId="0" borderId="25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164" fontId="8" fillId="0" borderId="0" xfId="0" applyNumberFormat="1" applyFont="1" applyAlignment="1">
      <alignment vertical="center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right" vertical="center"/>
    </xf>
    <xf numFmtId="4" fontId="6" fillId="5" borderId="10" xfId="0" applyNumberFormat="1" applyFont="1" applyFill="1" applyBorder="1" applyAlignment="1">
      <alignment horizontal="center" vertical="center"/>
    </xf>
    <xf numFmtId="164" fontId="8" fillId="0" borderId="0" xfId="0" applyNumberFormat="1" applyFont="1"/>
    <xf numFmtId="9" fontId="3" fillId="0" borderId="0" xfId="0" applyNumberFormat="1" applyFont="1"/>
    <xf numFmtId="0" fontId="3" fillId="0" borderId="0" xfId="0" applyFont="1" applyAlignment="1">
      <alignment horizontal="left" vertical="center" wrapText="1"/>
    </xf>
    <xf numFmtId="0" fontId="12" fillId="4" borderId="18" xfId="0" applyFont="1" applyFill="1" applyBorder="1" applyAlignment="1">
      <alignment horizontal="center"/>
    </xf>
    <xf numFmtId="164" fontId="11" fillId="0" borderId="18" xfId="0" applyNumberFormat="1" applyFont="1" applyBorder="1"/>
    <xf numFmtId="164" fontId="12" fillId="4" borderId="18" xfId="0" applyNumberFormat="1" applyFont="1" applyFill="1" applyBorder="1"/>
    <xf numFmtId="164" fontId="11" fillId="0" borderId="0" xfId="0" applyNumberFormat="1" applyFont="1"/>
    <xf numFmtId="0" fontId="11" fillId="0" borderId="0" xfId="0" applyFont="1" applyAlignment="1">
      <alignment horizontal="center"/>
    </xf>
    <xf numFmtId="0" fontId="13" fillId="0" borderId="0" xfId="0" applyFont="1"/>
    <xf numFmtId="4" fontId="11" fillId="0" borderId="0" xfId="0" applyNumberFormat="1" applyFont="1"/>
    <xf numFmtId="9" fontId="14" fillId="0" borderId="0" xfId="0" applyNumberFormat="1" applyFont="1" applyAlignment="1">
      <alignment horizontal="center"/>
    </xf>
    <xf numFmtId="0" fontId="12" fillId="2" borderId="57" xfId="0" applyFont="1" applyFill="1" applyBorder="1" applyAlignment="1">
      <alignment horizontal="center"/>
    </xf>
    <xf numFmtId="0" fontId="12" fillId="2" borderId="57" xfId="0" applyFont="1" applyFill="1" applyBorder="1"/>
    <xf numFmtId="4" fontId="12" fillId="2" borderId="57" xfId="0" applyNumberFormat="1" applyFont="1" applyFill="1" applyBorder="1"/>
    <xf numFmtId="9" fontId="12" fillId="2" borderId="57" xfId="0" applyNumberFormat="1" applyFont="1" applyFill="1" applyBorder="1" applyAlignment="1">
      <alignment horizontal="center"/>
    </xf>
    <xf numFmtId="9" fontId="11" fillId="0" borderId="0" xfId="0" applyNumberFormat="1" applyFont="1" applyAlignment="1">
      <alignment horizontal="center"/>
    </xf>
    <xf numFmtId="4" fontId="5" fillId="6" borderId="10" xfId="0" applyNumberFormat="1" applyFont="1" applyFill="1" applyBorder="1" applyAlignment="1">
      <alignment horizontal="center" vertical="center"/>
    </xf>
    <xf numFmtId="0" fontId="6" fillId="7" borderId="45" xfId="0" applyFont="1" applyFill="1" applyBorder="1" applyAlignment="1">
      <alignment horizontal="center" vertical="center"/>
    </xf>
    <xf numFmtId="2" fontId="6" fillId="7" borderId="28" xfId="0" applyNumberFormat="1" applyFont="1" applyFill="1" applyBorder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vertical="center"/>
    </xf>
    <xf numFmtId="0" fontId="18" fillId="9" borderId="66" xfId="0" applyFont="1" applyFill="1" applyBorder="1" applyAlignment="1">
      <alignment horizontal="center" vertical="center"/>
    </xf>
    <xf numFmtId="0" fontId="19" fillId="10" borderId="70" xfId="0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8" fillId="0" borderId="75" xfId="0" applyFont="1" applyBorder="1" applyAlignment="1">
      <alignment horizontal="center" vertical="center"/>
    </xf>
    <xf numFmtId="0" fontId="19" fillId="0" borderId="76" xfId="0" applyFont="1" applyBorder="1" applyAlignment="1">
      <alignment vertical="center"/>
    </xf>
    <xf numFmtId="0" fontId="18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vertical="center"/>
    </xf>
    <xf numFmtId="0" fontId="18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vertical="center"/>
    </xf>
    <xf numFmtId="0" fontId="18" fillId="9" borderId="83" xfId="0" applyFont="1" applyFill="1" applyBorder="1" applyAlignment="1">
      <alignment horizontal="center" vertical="center"/>
    </xf>
    <xf numFmtId="0" fontId="19" fillId="11" borderId="84" xfId="0" applyFont="1" applyFill="1" applyBorder="1" applyAlignment="1">
      <alignment horizontal="center" vertical="center"/>
    </xf>
    <xf numFmtId="0" fontId="19" fillId="11" borderId="85" xfId="0" applyFont="1" applyFill="1" applyBorder="1" applyAlignment="1">
      <alignment horizontal="center" vertical="center"/>
    </xf>
    <xf numFmtId="3" fontId="18" fillId="0" borderId="83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86" xfId="0" applyFont="1" applyBorder="1" applyAlignment="1">
      <alignment vertical="center"/>
    </xf>
    <xf numFmtId="0" fontId="18" fillId="0" borderId="87" xfId="0" applyFont="1" applyBorder="1" applyAlignment="1">
      <alignment horizontal="center" vertical="center"/>
    </xf>
    <xf numFmtId="0" fontId="19" fillId="0" borderId="88" xfId="0" applyFont="1" applyBorder="1" applyAlignment="1">
      <alignment vertical="center"/>
    </xf>
    <xf numFmtId="0" fontId="20" fillId="0" borderId="71" xfId="4" applyFont="1" applyBorder="1" applyAlignment="1">
      <alignment horizontal="center" vertical="center" wrapText="1"/>
    </xf>
    <xf numFmtId="0" fontId="19" fillId="0" borderId="89" xfId="0" applyFont="1" applyBorder="1" applyAlignment="1">
      <alignment vertical="center"/>
    </xf>
    <xf numFmtId="0" fontId="19" fillId="0" borderId="90" xfId="0" applyFont="1" applyBorder="1" applyAlignment="1">
      <alignment vertical="center"/>
    </xf>
    <xf numFmtId="165" fontId="19" fillId="0" borderId="9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6" fillId="9" borderId="83" xfId="0" applyFont="1" applyFill="1" applyBorder="1" applyAlignment="1">
      <alignment horizontal="center" vertical="center"/>
    </xf>
    <xf numFmtId="0" fontId="19" fillId="9" borderId="83" xfId="0" applyFont="1" applyFill="1" applyBorder="1" applyAlignment="1">
      <alignment horizontal="center" vertical="center"/>
    </xf>
    <xf numFmtId="10" fontId="19" fillId="0" borderId="76" xfId="0" applyNumberFormat="1" applyFont="1" applyBorder="1" applyAlignment="1">
      <alignment horizontal="center" vertical="center"/>
    </xf>
    <xf numFmtId="10" fontId="19" fillId="0" borderId="79" xfId="0" applyNumberFormat="1" applyFont="1" applyBorder="1" applyAlignment="1">
      <alignment horizontal="center" vertical="center"/>
    </xf>
    <xf numFmtId="4" fontId="19" fillId="0" borderId="80" xfId="0" applyNumberFormat="1" applyFon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/>
    </xf>
    <xf numFmtId="0" fontId="19" fillId="0" borderId="93" xfId="0" applyFont="1" applyBorder="1" applyAlignment="1">
      <alignment vertical="center"/>
    </xf>
    <xf numFmtId="10" fontId="19" fillId="0" borderId="93" xfId="0" applyNumberFormat="1" applyFont="1" applyBorder="1" applyAlignment="1">
      <alignment horizontal="center" vertical="center"/>
    </xf>
    <xf numFmtId="4" fontId="19" fillId="0" borderId="94" xfId="0" applyNumberFormat="1" applyFont="1" applyBorder="1" applyAlignment="1">
      <alignment horizontal="center" vertical="center"/>
    </xf>
    <xf numFmtId="0" fontId="18" fillId="9" borderId="64" xfId="0" applyFont="1" applyFill="1" applyBorder="1" applyAlignment="1">
      <alignment vertical="center"/>
    </xf>
    <xf numFmtId="0" fontId="18" fillId="9" borderId="66" xfId="0" applyFont="1" applyFill="1" applyBorder="1" applyAlignment="1">
      <alignment vertical="center"/>
    </xf>
    <xf numFmtId="0" fontId="18" fillId="9" borderId="83" xfId="0" applyFont="1" applyFill="1" applyBorder="1" applyAlignment="1">
      <alignment vertical="center"/>
    </xf>
    <xf numFmtId="4" fontId="18" fillId="0" borderId="83" xfId="0" applyNumberFormat="1" applyFont="1" applyBorder="1" applyAlignment="1">
      <alignment horizontal="center" vertical="center"/>
    </xf>
    <xf numFmtId="0" fontId="19" fillId="9" borderId="66" xfId="0" applyFont="1" applyFill="1" applyBorder="1" applyAlignment="1">
      <alignment horizontal="center" vertical="center"/>
    </xf>
    <xf numFmtId="10" fontId="19" fillId="11" borderId="76" xfId="0" applyNumberFormat="1" applyFont="1" applyFill="1" applyBorder="1" applyAlignment="1">
      <alignment horizontal="center" vertical="center"/>
    </xf>
    <xf numFmtId="2" fontId="19" fillId="11" borderId="77" xfId="0" applyNumberFormat="1" applyFont="1" applyFill="1" applyBorder="1" applyAlignment="1">
      <alignment horizontal="center" vertical="center"/>
    </xf>
    <xf numFmtId="0" fontId="21" fillId="0" borderId="0" xfId="0" applyFont="1"/>
    <xf numFmtId="10" fontId="19" fillId="11" borderId="93" xfId="3" applyNumberFormat="1" applyFont="1" applyFill="1" applyBorder="1" applyAlignment="1">
      <alignment horizontal="center" vertical="center"/>
    </xf>
    <xf numFmtId="10" fontId="19" fillId="0" borderId="83" xfId="0" applyNumberFormat="1" applyFont="1" applyBorder="1" applyAlignment="1">
      <alignment horizontal="center" vertical="center"/>
    </xf>
    <xf numFmtId="2" fontId="19" fillId="0" borderId="83" xfId="0" applyNumberFormat="1" applyFont="1" applyBorder="1" applyAlignment="1">
      <alignment horizontal="center" vertical="center"/>
    </xf>
    <xf numFmtId="10" fontId="19" fillId="10" borderId="76" xfId="0" applyNumberFormat="1" applyFont="1" applyFill="1" applyBorder="1" applyAlignment="1">
      <alignment horizontal="center" vertical="center"/>
    </xf>
    <xf numFmtId="10" fontId="19" fillId="10" borderId="79" xfId="0" applyNumberFormat="1" applyFont="1" applyFill="1" applyBorder="1" applyAlignment="1">
      <alignment horizontal="center" vertical="center"/>
    </xf>
    <xf numFmtId="10" fontId="19" fillId="10" borderId="93" xfId="0" applyNumberFormat="1" applyFont="1" applyFill="1" applyBorder="1" applyAlignment="1">
      <alignment horizontal="center" vertical="center"/>
    </xf>
    <xf numFmtId="2" fontId="19" fillId="11" borderId="95" xfId="0" applyNumberFormat="1" applyFont="1" applyFill="1" applyBorder="1" applyAlignment="1">
      <alignment horizontal="center" vertical="center"/>
    </xf>
    <xf numFmtId="2" fontId="19" fillId="11" borderId="96" xfId="0" applyNumberFormat="1" applyFont="1" applyFill="1" applyBorder="1" applyAlignment="1">
      <alignment horizontal="center" vertical="center"/>
    </xf>
    <xf numFmtId="0" fontId="19" fillId="0" borderId="76" xfId="0" applyFont="1" applyBorder="1" applyAlignment="1">
      <alignment vertical="center" wrapText="1"/>
    </xf>
    <xf numFmtId="2" fontId="19" fillId="0" borderId="77" xfId="0" applyNumberFormat="1" applyFont="1" applyBorder="1" applyAlignment="1">
      <alignment horizontal="center" vertical="center"/>
    </xf>
    <xf numFmtId="2" fontId="19" fillId="0" borderId="80" xfId="0" applyNumberFormat="1" applyFont="1" applyBorder="1" applyAlignment="1">
      <alignment horizontal="center" vertical="center"/>
    </xf>
    <xf numFmtId="2" fontId="19" fillId="10" borderId="89" xfId="0" applyNumberFormat="1" applyFont="1" applyFill="1" applyBorder="1" applyAlignment="1">
      <alignment vertical="center"/>
    </xf>
    <xf numFmtId="2" fontId="19" fillId="10" borderId="80" xfId="0" applyNumberFormat="1" applyFont="1" applyFill="1" applyBorder="1" applyAlignment="1">
      <alignment horizontal="center" vertical="center"/>
    </xf>
    <xf numFmtId="2" fontId="19" fillId="10" borderId="97" xfId="0" applyNumberFormat="1" applyFont="1" applyFill="1" applyBorder="1" applyAlignment="1">
      <alignment vertical="center"/>
    </xf>
    <xf numFmtId="2" fontId="19" fillId="10" borderId="94" xfId="0" applyNumberFormat="1" applyFont="1" applyFill="1" applyBorder="1" applyAlignment="1">
      <alignment horizontal="center" vertical="center"/>
    </xf>
    <xf numFmtId="0" fontId="19" fillId="0" borderId="97" xfId="0" applyFont="1" applyBorder="1" applyAlignment="1">
      <alignment vertical="center"/>
    </xf>
    <xf numFmtId="2" fontId="19" fillId="10" borderId="98" xfId="0" applyNumberFormat="1" applyFont="1" applyFill="1" applyBorder="1" applyAlignment="1">
      <alignment horizontal="center" vertical="center"/>
    </xf>
    <xf numFmtId="2" fontId="18" fillId="0" borderId="83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2" fontId="18" fillId="0" borderId="0" xfId="0" applyNumberFormat="1" applyFont="1" applyAlignment="1">
      <alignment horizontal="center" vertical="center"/>
    </xf>
    <xf numFmtId="0" fontId="22" fillId="0" borderId="0" xfId="0" applyFont="1" applyAlignment="1">
      <alignment vertical="center"/>
    </xf>
    <xf numFmtId="2" fontId="19" fillId="0" borderId="94" xfId="0" applyNumberFormat="1" applyFont="1" applyBorder="1" applyAlignment="1">
      <alignment horizontal="center" vertical="center"/>
    </xf>
    <xf numFmtId="4" fontId="19" fillId="0" borderId="83" xfId="0" applyNumberFormat="1" applyFont="1" applyBorder="1" applyAlignment="1">
      <alignment horizontal="center" vertical="center"/>
    </xf>
    <xf numFmtId="9" fontId="16" fillId="0" borderId="0" xfId="3" applyFont="1"/>
    <xf numFmtId="10" fontId="19" fillId="10" borderId="79" xfId="3" applyNumberFormat="1" applyFont="1" applyFill="1" applyBorder="1" applyAlignment="1">
      <alignment horizontal="center" vertical="center"/>
    </xf>
    <xf numFmtId="10" fontId="16" fillId="0" borderId="0" xfId="3" applyNumberFormat="1" applyFont="1"/>
    <xf numFmtId="0" fontId="19" fillId="0" borderId="79" xfId="0" applyFont="1" applyBorder="1" applyAlignment="1">
      <alignment vertical="center" wrapText="1"/>
    </xf>
    <xf numFmtId="0" fontId="19" fillId="0" borderId="93" xfId="0" applyFont="1" applyBorder="1" applyAlignment="1">
      <alignment vertical="center" wrapText="1"/>
    </xf>
    <xf numFmtId="10" fontId="19" fillId="11" borderId="83" xfId="0" applyNumberFormat="1" applyFont="1" applyFill="1" applyBorder="1" applyAlignment="1">
      <alignment horizontal="center" vertical="center"/>
    </xf>
    <xf numFmtId="2" fontId="19" fillId="11" borderId="83" xfId="0" applyNumberFormat="1" applyFont="1" applyFill="1" applyBorder="1" applyAlignment="1">
      <alignment horizontal="center" vertical="center"/>
    </xf>
    <xf numFmtId="44" fontId="16" fillId="0" borderId="0" xfId="0" applyNumberFormat="1" applyFont="1"/>
    <xf numFmtId="0" fontId="18" fillId="0" borderId="99" xfId="0" applyFont="1" applyBorder="1" applyAlignment="1">
      <alignment horizontal="center" vertical="center"/>
    </xf>
    <xf numFmtId="0" fontId="19" fillId="0" borderId="100" xfId="0" applyFont="1" applyBorder="1" applyAlignment="1">
      <alignment vertical="center"/>
    </xf>
    <xf numFmtId="10" fontId="19" fillId="0" borderId="100" xfId="0" applyNumberFormat="1" applyFont="1" applyBorder="1" applyAlignment="1">
      <alignment horizontal="center" vertical="center"/>
    </xf>
    <xf numFmtId="2" fontId="19" fillId="0" borderId="95" xfId="0" applyNumberFormat="1" applyFont="1" applyBorder="1" applyAlignment="1">
      <alignment horizontal="center" vertical="center"/>
    </xf>
    <xf numFmtId="2" fontId="23" fillId="10" borderId="83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justify" vertical="center"/>
    </xf>
    <xf numFmtId="10" fontId="23" fillId="10" borderId="76" xfId="0" applyNumberFormat="1" applyFont="1" applyFill="1" applyBorder="1" applyAlignment="1">
      <alignment horizontal="center" vertical="center"/>
    </xf>
    <xf numFmtId="4" fontId="19" fillId="10" borderId="77" xfId="0" applyNumberFormat="1" applyFont="1" applyFill="1" applyBorder="1" applyAlignment="1">
      <alignment horizontal="center" vertical="center"/>
    </xf>
    <xf numFmtId="10" fontId="23" fillId="10" borderId="79" xfId="0" applyNumberFormat="1" applyFont="1" applyFill="1" applyBorder="1" applyAlignment="1">
      <alignment horizontal="center" vertical="center"/>
    </xf>
    <xf numFmtId="4" fontId="19" fillId="10" borderId="80" xfId="0" applyNumberFormat="1" applyFont="1" applyFill="1" applyBorder="1" applyAlignment="1">
      <alignment horizontal="center" vertical="center"/>
    </xf>
    <xf numFmtId="4" fontId="16" fillId="0" borderId="0" xfId="0" applyNumberFormat="1" applyFont="1"/>
    <xf numFmtId="4" fontId="19" fillId="11" borderId="80" xfId="0" applyNumberFormat="1" applyFont="1" applyFill="1" applyBorder="1" applyAlignment="1">
      <alignment horizontal="center" vertical="center"/>
    </xf>
    <xf numFmtId="44" fontId="16" fillId="0" borderId="0" xfId="2" applyFont="1"/>
    <xf numFmtId="2" fontId="16" fillId="0" borderId="0" xfId="0" applyNumberFormat="1" applyFont="1"/>
    <xf numFmtId="0" fontId="18" fillId="12" borderId="59" xfId="0" applyFont="1" applyFill="1" applyBorder="1" applyAlignment="1">
      <alignment vertical="center"/>
    </xf>
    <xf numFmtId="10" fontId="19" fillId="11" borderId="59" xfId="0" applyNumberFormat="1" applyFont="1" applyFill="1" applyBorder="1" applyAlignment="1">
      <alignment horizontal="center" vertical="center"/>
    </xf>
    <xf numFmtId="4" fontId="19" fillId="11" borderId="59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4" fontId="19" fillId="0" borderId="77" xfId="0" applyNumberFormat="1" applyFont="1" applyBorder="1" applyAlignment="1">
      <alignment horizontal="center" vertical="center"/>
    </xf>
    <xf numFmtId="44" fontId="16" fillId="0" borderId="0" xfId="2" applyFont="1" applyAlignment="1">
      <alignment vertical="center"/>
    </xf>
    <xf numFmtId="44" fontId="21" fillId="0" borderId="0" xfId="2" applyFont="1" applyAlignment="1">
      <alignment vertical="center"/>
    </xf>
    <xf numFmtId="0" fontId="19" fillId="0" borderId="78" xfId="0" applyFont="1" applyBorder="1" applyAlignment="1">
      <alignment horizontal="center" vertical="center"/>
    </xf>
    <xf numFmtId="0" fontId="18" fillId="0" borderId="79" xfId="0" applyFont="1" applyBorder="1" applyAlignment="1">
      <alignment horizontal="right" vertical="center"/>
    </xf>
    <xf numFmtId="4" fontId="19" fillId="13" borderId="83" xfId="0" applyNumberFormat="1" applyFont="1" applyFill="1" applyBorder="1" applyAlignment="1">
      <alignment horizontal="center" vertical="center"/>
    </xf>
    <xf numFmtId="2" fontId="19" fillId="0" borderId="0" xfId="2" applyNumberFormat="1" applyFont="1" applyAlignment="1">
      <alignment vertical="center"/>
    </xf>
    <xf numFmtId="44" fontId="21" fillId="0" borderId="0" xfId="2" applyFont="1"/>
    <xf numFmtId="0" fontId="16" fillId="0" borderId="0" xfId="0" applyFont="1" applyAlignment="1">
      <alignment horizontal="left" vertical="center" wrapText="1"/>
    </xf>
    <xf numFmtId="0" fontId="6" fillId="10" borderId="14" xfId="0" applyFont="1" applyFill="1" applyBorder="1" applyAlignment="1">
      <alignment horizontal="left" vertical="center"/>
    </xf>
    <xf numFmtId="0" fontId="6" fillId="10" borderId="17" xfId="0" applyFont="1" applyFill="1" applyBorder="1" applyAlignment="1">
      <alignment horizontal="left" vertical="center"/>
    </xf>
    <xf numFmtId="0" fontId="18" fillId="10" borderId="71" xfId="0" applyFont="1" applyFill="1" applyBorder="1" applyAlignment="1">
      <alignment horizontal="left" vertical="center"/>
    </xf>
    <xf numFmtId="0" fontId="6" fillId="10" borderId="18" xfId="0" applyFont="1" applyFill="1" applyBorder="1" applyAlignment="1">
      <alignment horizontal="left" vertical="center"/>
    </xf>
    <xf numFmtId="0" fontId="6" fillId="10" borderId="19" xfId="0" applyFont="1" applyFill="1" applyBorder="1" applyAlignment="1">
      <alignment horizontal="left" vertical="center"/>
    </xf>
    <xf numFmtId="0" fontId="6" fillId="10" borderId="15" xfId="0" applyFont="1" applyFill="1" applyBorder="1" applyAlignment="1">
      <alignment horizontal="left" vertical="center"/>
    </xf>
    <xf numFmtId="0" fontId="6" fillId="10" borderId="16" xfId="0" applyFont="1" applyFill="1" applyBorder="1" applyAlignment="1">
      <alignment horizontal="left" vertical="center"/>
    </xf>
    <xf numFmtId="0" fontId="6" fillId="10" borderId="20" xfId="0" applyFont="1" applyFill="1" applyBorder="1" applyAlignment="1">
      <alignment horizontal="left" vertical="center"/>
    </xf>
    <xf numFmtId="0" fontId="6" fillId="10" borderId="21" xfId="0" applyFont="1" applyFill="1" applyBorder="1" applyAlignment="1">
      <alignment horizontal="left" vertical="center"/>
    </xf>
    <xf numFmtId="0" fontId="6" fillId="10" borderId="22" xfId="0" applyFont="1" applyFill="1" applyBorder="1" applyAlignment="1">
      <alignment horizontal="left" vertical="center"/>
    </xf>
    <xf numFmtId="14" fontId="7" fillId="10" borderId="25" xfId="0" applyNumberFormat="1" applyFont="1" applyFill="1" applyBorder="1" applyAlignment="1">
      <alignment horizontal="center" vertical="center"/>
    </xf>
    <xf numFmtId="0" fontId="28" fillId="0" borderId="28" xfId="0" applyFont="1" applyBorder="1" applyAlignment="1">
      <alignment horizontal="center" vertical="center" wrapText="1"/>
    </xf>
    <xf numFmtId="0" fontId="29" fillId="0" borderId="27" xfId="0" applyFont="1" applyBorder="1" applyAlignment="1">
      <alignment vertical="center"/>
    </xf>
    <xf numFmtId="2" fontId="19" fillId="10" borderId="86" xfId="0" applyNumberFormat="1" applyFont="1" applyFill="1" applyBorder="1" applyAlignment="1">
      <alignment horizontal="center" vertical="center"/>
    </xf>
    <xf numFmtId="2" fontId="19" fillId="10" borderId="89" xfId="0" applyNumberFormat="1" applyFont="1" applyFill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10" fontId="6" fillId="7" borderId="41" xfId="0" applyNumberFormat="1" applyFont="1" applyFill="1" applyBorder="1" applyAlignment="1">
      <alignment horizontal="center" vertical="center"/>
    </xf>
    <xf numFmtId="4" fontId="6" fillId="7" borderId="37" xfId="0" applyNumberFormat="1" applyFont="1" applyFill="1" applyBorder="1" applyAlignment="1">
      <alignment horizontal="center" vertical="center"/>
    </xf>
    <xf numFmtId="10" fontId="6" fillId="7" borderId="27" xfId="0" applyNumberFormat="1" applyFont="1" applyFill="1" applyBorder="1" applyAlignment="1">
      <alignment horizontal="center" vertical="center"/>
    </xf>
    <xf numFmtId="4" fontId="6" fillId="7" borderId="28" xfId="0" applyNumberFormat="1" applyFont="1" applyFill="1" applyBorder="1" applyAlignment="1">
      <alignment horizontal="center" vertical="center"/>
    </xf>
    <xf numFmtId="0" fontId="30" fillId="0" borderId="0" xfId="0" applyFont="1"/>
    <xf numFmtId="4" fontId="0" fillId="0" borderId="0" xfId="0" applyNumberFormat="1"/>
    <xf numFmtId="43" fontId="0" fillId="0" borderId="0" xfId="1" applyFont="1"/>
    <xf numFmtId="0" fontId="31" fillId="0" borderId="0" xfId="0" applyFont="1" applyAlignment="1">
      <alignment horizontal="center"/>
    </xf>
    <xf numFmtId="43" fontId="31" fillId="14" borderId="0" xfId="1" applyFont="1" applyFill="1"/>
    <xf numFmtId="4" fontId="31" fillId="0" borderId="0" xfId="0" applyNumberFormat="1" applyFont="1"/>
    <xf numFmtId="0" fontId="33" fillId="0" borderId="0" xfId="0" applyFont="1" applyAlignment="1">
      <alignment vertical="center"/>
    </xf>
    <xf numFmtId="0" fontId="34" fillId="0" borderId="60" xfId="0" applyFont="1" applyBorder="1" applyAlignment="1">
      <alignment vertical="center"/>
    </xf>
    <xf numFmtId="0" fontId="32" fillId="8" borderId="64" xfId="0" applyFont="1" applyFill="1" applyBorder="1" applyAlignment="1">
      <alignment vertical="center"/>
    </xf>
    <xf numFmtId="0" fontId="32" fillId="8" borderId="65" xfId="0" applyFont="1" applyFill="1" applyBorder="1" applyAlignment="1">
      <alignment vertical="center"/>
    </xf>
    <xf numFmtId="0" fontId="34" fillId="8" borderId="65" xfId="0" applyFont="1" applyFill="1" applyBorder="1" applyAlignment="1">
      <alignment vertical="center"/>
    </xf>
    <xf numFmtId="0" fontId="33" fillId="8" borderId="66" xfId="0" applyFont="1" applyFill="1" applyBorder="1" applyAlignment="1">
      <alignment vertical="center"/>
    </xf>
    <xf numFmtId="0" fontId="35" fillId="16" borderId="60" xfId="0" applyFont="1" applyFill="1" applyBorder="1" applyAlignment="1">
      <alignment vertical="center"/>
    </xf>
    <xf numFmtId="0" fontId="36" fillId="15" borderId="103" xfId="0" applyFont="1" applyFill="1" applyBorder="1" applyAlignment="1">
      <alignment vertical="center"/>
    </xf>
    <xf numFmtId="0" fontId="36" fillId="15" borderId="0" xfId="0" applyFont="1" applyFill="1" applyAlignment="1">
      <alignment vertical="center"/>
    </xf>
    <xf numFmtId="0" fontId="34" fillId="15" borderId="60" xfId="0" applyFont="1" applyFill="1" applyBorder="1" applyAlignment="1">
      <alignment vertical="center"/>
    </xf>
    <xf numFmtId="0" fontId="33" fillId="0" borderId="104" xfId="0" applyFont="1" applyBorder="1" applyAlignment="1">
      <alignment vertical="center"/>
    </xf>
    <xf numFmtId="0" fontId="34" fillId="15" borderId="0" xfId="0" applyFont="1" applyFill="1" applyAlignment="1">
      <alignment horizontal="justify" vertical="center" wrapText="1"/>
    </xf>
    <xf numFmtId="0" fontId="34" fillId="15" borderId="0" xfId="0" applyFont="1" applyFill="1" applyAlignment="1">
      <alignment vertical="center"/>
    </xf>
    <xf numFmtId="0" fontId="34" fillId="15" borderId="104" xfId="0" applyFont="1" applyFill="1" applyBorder="1" applyAlignment="1">
      <alignment vertical="center"/>
    </xf>
    <xf numFmtId="0" fontId="34" fillId="15" borderId="103" xfId="0" applyFont="1" applyFill="1" applyBorder="1" applyAlignment="1">
      <alignment vertical="center" shrinkToFit="1"/>
    </xf>
    <xf numFmtId="0" fontId="37" fillId="0" borderId="104" xfId="0" applyFont="1" applyBorder="1" applyAlignment="1">
      <alignment vertical="center"/>
    </xf>
    <xf numFmtId="0" fontId="34" fillId="15" borderId="0" xfId="0" applyFont="1" applyFill="1" applyAlignment="1">
      <alignment horizontal="left" vertical="center"/>
    </xf>
    <xf numFmtId="0" fontId="34" fillId="0" borderId="104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34" fillId="15" borderId="103" xfId="0" applyFont="1" applyFill="1" applyBorder="1" applyAlignment="1">
      <alignment vertical="center" wrapText="1"/>
    </xf>
    <xf numFmtId="14" fontId="38" fillId="11" borderId="0" xfId="0" applyNumberFormat="1" applyFont="1" applyFill="1" applyAlignment="1" applyProtection="1">
      <alignment horizontal="left" vertical="center"/>
      <protection locked="0"/>
    </xf>
    <xf numFmtId="0" fontId="34" fillId="15" borderId="63" xfId="0" applyFont="1" applyFill="1" applyBorder="1" applyAlignment="1">
      <alignment vertical="center"/>
    </xf>
    <xf numFmtId="0" fontId="34" fillId="0" borderId="105" xfId="0" applyFont="1" applyBorder="1" applyAlignment="1">
      <alignment vertical="center"/>
    </xf>
    <xf numFmtId="0" fontId="33" fillId="16" borderId="68" xfId="0" applyFont="1" applyFill="1" applyBorder="1" applyAlignment="1">
      <alignment vertical="center"/>
    </xf>
    <xf numFmtId="0" fontId="34" fillId="15" borderId="103" xfId="0" applyFont="1" applyFill="1" applyBorder="1" applyAlignment="1">
      <alignment vertical="center"/>
    </xf>
    <xf numFmtId="0" fontId="37" fillId="15" borderId="60" xfId="0" applyFont="1" applyFill="1" applyBorder="1" applyAlignment="1">
      <alignment vertical="center"/>
    </xf>
    <xf numFmtId="0" fontId="37" fillId="15" borderId="104" xfId="0" applyFont="1" applyFill="1" applyBorder="1" applyAlignment="1">
      <alignment vertical="center"/>
    </xf>
    <xf numFmtId="166" fontId="34" fillId="11" borderId="0" xfId="0" applyNumberFormat="1" applyFont="1" applyFill="1" applyAlignment="1" applyProtection="1">
      <alignment horizontal="left" vertical="center"/>
      <protection locked="0"/>
    </xf>
    <xf numFmtId="0" fontId="34" fillId="15" borderId="0" xfId="0" applyFont="1" applyFill="1" applyAlignment="1">
      <alignment vertical="center" wrapText="1"/>
    </xf>
    <xf numFmtId="0" fontId="34" fillId="15" borderId="0" xfId="0" applyFont="1" applyFill="1" applyAlignment="1">
      <alignment horizontal="center" vertical="center"/>
    </xf>
    <xf numFmtId="0" fontId="34" fillId="11" borderId="0" xfId="0" applyFont="1" applyFill="1" applyAlignment="1" applyProtection="1">
      <alignment horizontal="left" vertical="center"/>
      <protection locked="0"/>
    </xf>
    <xf numFmtId="0" fontId="34" fillId="15" borderId="0" xfId="0" applyFont="1" applyFill="1" applyAlignment="1">
      <alignment horizontal="right" vertical="center"/>
    </xf>
    <xf numFmtId="0" fontId="33" fillId="15" borderId="0" xfId="0" applyFont="1" applyFill="1" applyAlignment="1">
      <alignment vertical="center"/>
    </xf>
    <xf numFmtId="3" fontId="34" fillId="11" borderId="0" xfId="0" applyNumberFormat="1" applyFont="1" applyFill="1" applyAlignment="1" applyProtection="1">
      <alignment horizontal="left" vertical="center"/>
      <protection locked="0"/>
    </xf>
    <xf numFmtId="0" fontId="37" fillId="0" borderId="105" xfId="0" applyFont="1" applyBorder="1" applyAlignment="1">
      <alignment vertical="center"/>
    </xf>
    <xf numFmtId="0" fontId="33" fillId="0" borderId="66" xfId="0" applyFont="1" applyBorder="1" applyAlignment="1">
      <alignment horizontal="center" vertical="center" wrapText="1"/>
    </xf>
    <xf numFmtId="0" fontId="39" fillId="0" borderId="0" xfId="0" applyFont="1" applyAlignment="1">
      <alignment horizontal="justify" vertical="center"/>
    </xf>
    <xf numFmtId="0" fontId="33" fillId="0" borderId="104" xfId="0" applyFont="1" applyBorder="1" applyAlignment="1">
      <alignment horizontal="center" vertical="center" wrapText="1"/>
    </xf>
    <xf numFmtId="0" fontId="36" fillId="15" borderId="108" xfId="0" applyFont="1" applyFill="1" applyBorder="1" applyAlignment="1">
      <alignment horizontal="center" vertical="center" wrapText="1"/>
    </xf>
    <xf numFmtId="43" fontId="34" fillId="15" borderId="108" xfId="1" applyFont="1" applyFill="1" applyBorder="1" applyAlignment="1" applyProtection="1">
      <alignment horizontal="center" vertical="center"/>
    </xf>
    <xf numFmtId="41" fontId="34" fillId="15" borderId="109" xfId="1" applyNumberFormat="1" applyFont="1" applyFill="1" applyBorder="1" applyAlignment="1" applyProtection="1">
      <alignment horizontal="center" vertical="center"/>
    </xf>
    <xf numFmtId="41" fontId="34" fillId="15" borderId="110" xfId="1" applyNumberFormat="1" applyFont="1" applyFill="1" applyBorder="1" applyAlignment="1" applyProtection="1">
      <alignment horizontal="center" vertical="center"/>
    </xf>
    <xf numFmtId="43" fontId="34" fillId="15" borderId="109" xfId="1" applyFont="1" applyFill="1" applyBorder="1" applyAlignment="1" applyProtection="1">
      <alignment horizontal="center" vertical="center"/>
    </xf>
    <xf numFmtId="4" fontId="33" fillId="0" borderId="104" xfId="0" applyNumberFormat="1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43" fontId="41" fillId="0" borderId="0" xfId="1" applyFont="1" applyAlignment="1">
      <alignment vertical="center"/>
    </xf>
    <xf numFmtId="0" fontId="36" fillId="15" borderId="112" xfId="0" applyFont="1" applyFill="1" applyBorder="1" applyAlignment="1">
      <alignment horizontal="center" vertical="center" wrapText="1"/>
    </xf>
    <xf numFmtId="43" fontId="34" fillId="15" borderId="113" xfId="1" applyFont="1" applyFill="1" applyBorder="1" applyAlignment="1" applyProtection="1">
      <alignment horizontal="center" vertical="center"/>
    </xf>
    <xf numFmtId="41" fontId="34" fillId="15" borderId="68" xfId="1" applyNumberFormat="1" applyFont="1" applyFill="1" applyBorder="1" applyAlignment="1" applyProtection="1">
      <alignment horizontal="center" vertical="center"/>
    </xf>
    <xf numFmtId="43" fontId="34" fillId="15" borderId="112" xfId="1" applyFont="1" applyFill="1" applyBorder="1" applyAlignment="1" applyProtection="1">
      <alignment horizontal="center" vertical="center"/>
    </xf>
    <xf numFmtId="41" fontId="34" fillId="15" borderId="67" xfId="1" applyNumberFormat="1" applyFont="1" applyFill="1" applyBorder="1" applyAlignment="1" applyProtection="1">
      <alignment horizontal="center" vertical="center"/>
    </xf>
    <xf numFmtId="43" fontId="34" fillId="15" borderId="68" xfId="1" applyFont="1" applyFill="1" applyBorder="1" applyAlignment="1" applyProtection="1">
      <alignment horizontal="center" vertical="center"/>
    </xf>
    <xf numFmtId="167" fontId="32" fillId="15" borderId="83" xfId="0" applyNumberFormat="1" applyFont="1" applyFill="1" applyBorder="1" applyAlignment="1">
      <alignment horizontal="center" vertical="center" wrapText="1"/>
    </xf>
    <xf numFmtId="0" fontId="39" fillId="16" borderId="66" xfId="0" applyFont="1" applyFill="1" applyBorder="1" applyAlignment="1">
      <alignment vertical="center"/>
    </xf>
    <xf numFmtId="0" fontId="33" fillId="0" borderId="104" xfId="0" applyFont="1" applyBorder="1" applyAlignment="1">
      <alignment vertical="center" wrapText="1"/>
    </xf>
    <xf numFmtId="167" fontId="32" fillId="8" borderId="66" xfId="0" applyNumberFormat="1" applyFont="1" applyFill="1" applyBorder="1" applyAlignment="1">
      <alignment horizontal="center" vertical="center"/>
    </xf>
    <xf numFmtId="4" fontId="40" fillId="16" borderId="60" xfId="0" applyNumberFormat="1" applyFont="1" applyFill="1" applyBorder="1" applyAlignment="1">
      <alignment vertical="center"/>
    </xf>
    <xf numFmtId="0" fontId="39" fillId="15" borderId="103" xfId="0" applyFont="1" applyFill="1" applyBorder="1" applyAlignment="1">
      <alignment horizontal="justify" vertical="center"/>
    </xf>
    <xf numFmtId="0" fontId="33" fillId="15" borderId="60" xfId="0" applyFont="1" applyFill="1" applyBorder="1" applyAlignment="1">
      <alignment vertical="center"/>
    </xf>
    <xf numFmtId="0" fontId="33" fillId="15" borderId="103" xfId="0" applyFont="1" applyFill="1" applyBorder="1" applyAlignment="1">
      <alignment vertical="center"/>
    </xf>
    <xf numFmtId="0" fontId="43" fillId="15" borderId="57" xfId="5" applyFont="1" applyFill="1" applyBorder="1" applyAlignment="1" applyProtection="1">
      <alignment horizontal="justify" vertical="center"/>
    </xf>
    <xf numFmtId="41" fontId="43" fillId="15" borderId="57" xfId="5" applyNumberFormat="1" applyFont="1" applyFill="1" applyBorder="1" applyAlignment="1" applyProtection="1">
      <alignment horizontal="justify" vertical="center"/>
    </xf>
    <xf numFmtId="0" fontId="39" fillId="0" borderId="0" xfId="0" applyFont="1" applyAlignment="1" applyProtection="1">
      <alignment vertical="center"/>
      <protection locked="0"/>
    </xf>
    <xf numFmtId="0" fontId="39" fillId="0" borderId="104" xfId="0" applyFont="1" applyBorder="1" applyAlignment="1" applyProtection="1">
      <alignment vertical="center"/>
      <protection locked="0"/>
    </xf>
    <xf numFmtId="0" fontId="44" fillId="15" borderId="0" xfId="0" applyFont="1" applyFill="1" applyAlignment="1">
      <alignment vertical="center"/>
    </xf>
    <xf numFmtId="0" fontId="33" fillId="0" borderId="0" xfId="0" applyFont="1" applyAlignment="1" applyProtection="1">
      <alignment vertical="center"/>
      <protection locked="0"/>
    </xf>
    <xf numFmtId="0" fontId="33" fillId="11" borderId="0" xfId="0" applyFont="1" applyFill="1" applyAlignment="1" applyProtection="1">
      <alignment vertical="center"/>
      <protection locked="0"/>
    </xf>
    <xf numFmtId="0" fontId="33" fillId="11" borderId="104" xfId="0" applyFont="1" applyFill="1" applyBorder="1" applyAlignment="1" applyProtection="1">
      <alignment vertical="center"/>
      <protection locked="0"/>
    </xf>
    <xf numFmtId="0" fontId="33" fillId="15" borderId="61" xfId="0" applyFont="1" applyFill="1" applyBorder="1" applyAlignment="1">
      <alignment vertical="center"/>
    </xf>
    <xf numFmtId="0" fontId="33" fillId="15" borderId="62" xfId="0" applyFont="1" applyFill="1" applyBorder="1" applyAlignment="1">
      <alignment vertical="center"/>
    </xf>
    <xf numFmtId="0" fontId="34" fillId="15" borderId="62" xfId="0" applyFont="1" applyFill="1" applyBorder="1" applyAlignment="1">
      <alignment vertical="center"/>
    </xf>
    <xf numFmtId="0" fontId="33" fillId="15" borderId="63" xfId="0" applyFont="1" applyFill="1" applyBorder="1" applyAlignment="1">
      <alignment vertical="center"/>
    </xf>
    <xf numFmtId="0" fontId="11" fillId="0" borderId="71" xfId="0" applyFont="1" applyBorder="1" applyAlignment="1">
      <alignment horizontal="center" vertical="center" wrapText="1"/>
    </xf>
    <xf numFmtId="4" fontId="18" fillId="10" borderId="77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46" fillId="18" borderId="114" xfId="0" applyFont="1" applyFill="1" applyBorder="1" applyAlignment="1">
      <alignment horizontal="left"/>
    </xf>
    <xf numFmtId="0" fontId="0" fillId="18" borderId="115" xfId="0" applyFill="1" applyBorder="1" applyAlignment="1">
      <alignment horizontal="left"/>
    </xf>
    <xf numFmtId="0" fontId="0" fillId="0" borderId="117" xfId="0" applyBorder="1" applyAlignment="1">
      <alignment horizontal="left"/>
    </xf>
    <xf numFmtId="0" fontId="46" fillId="19" borderId="114" xfId="0" applyFont="1" applyFill="1" applyBorder="1" applyAlignment="1">
      <alignment horizontal="left"/>
    </xf>
    <xf numFmtId="0" fontId="0" fillId="19" borderId="115" xfId="0" applyFill="1" applyBorder="1" applyAlignment="1">
      <alignment horizontal="left"/>
    </xf>
    <xf numFmtId="0" fontId="46" fillId="0" borderId="116" xfId="0" applyFont="1" applyBorder="1" applyAlignment="1">
      <alignment horizontal="left"/>
    </xf>
    <xf numFmtId="0" fontId="47" fillId="0" borderId="117" xfId="0" applyFont="1" applyBorder="1" applyAlignment="1">
      <alignment horizontal="right"/>
    </xf>
    <xf numFmtId="0" fontId="0" fillId="0" borderId="118" xfId="0" applyBorder="1" applyAlignment="1">
      <alignment horizontal="left"/>
    </xf>
    <xf numFmtId="0" fontId="0" fillId="0" borderId="119" xfId="0" applyBorder="1" applyAlignment="1">
      <alignment horizontal="left"/>
    </xf>
    <xf numFmtId="0" fontId="0" fillId="0" borderId="120" xfId="0" applyBorder="1" applyAlignment="1">
      <alignment horizontal="left"/>
    </xf>
    <xf numFmtId="0" fontId="0" fillId="0" borderId="121" xfId="0" applyBorder="1" applyAlignment="1">
      <alignment horizontal="left"/>
    </xf>
    <xf numFmtId="0" fontId="46" fillId="20" borderId="114" xfId="0" applyFont="1" applyFill="1" applyBorder="1" applyAlignment="1">
      <alignment horizontal="left"/>
    </xf>
    <xf numFmtId="0" fontId="0" fillId="20" borderId="115" xfId="0" applyFill="1" applyBorder="1" applyAlignment="1">
      <alignment horizontal="left"/>
    </xf>
    <xf numFmtId="0" fontId="47" fillId="0" borderId="117" xfId="0" applyFont="1" applyBorder="1" applyAlignment="1">
      <alignment horizontal="left"/>
    </xf>
    <xf numFmtId="0" fontId="46" fillId="0" borderId="118" xfId="0" applyFont="1" applyBorder="1" applyAlignment="1">
      <alignment horizontal="left" wrapText="1"/>
    </xf>
    <xf numFmtId="10" fontId="47" fillId="0" borderId="117" xfId="0" applyNumberFormat="1" applyFont="1" applyBorder="1" applyAlignment="1">
      <alignment horizontal="left"/>
    </xf>
    <xf numFmtId="0" fontId="32" fillId="16" borderId="64" xfId="0" applyFont="1" applyFill="1" applyBorder="1" applyAlignment="1">
      <alignment vertical="center"/>
    </xf>
    <xf numFmtId="0" fontId="33" fillId="0" borderId="65" xfId="0" applyFont="1" applyBorder="1" applyAlignment="1">
      <alignment vertical="center"/>
    </xf>
    <xf numFmtId="0" fontId="33" fillId="0" borderId="66" xfId="0" applyFont="1" applyBorder="1" applyAlignment="1">
      <alignment vertical="center"/>
    </xf>
    <xf numFmtId="0" fontId="32" fillId="8" borderId="64" xfId="0" applyFont="1" applyFill="1" applyBorder="1" applyAlignment="1">
      <alignment horizontal="center" vertical="center"/>
    </xf>
    <xf numFmtId="0" fontId="32" fillId="8" borderId="65" xfId="0" applyFont="1" applyFill="1" applyBorder="1" applyAlignment="1">
      <alignment horizontal="center" vertical="center"/>
    </xf>
    <xf numFmtId="0" fontId="32" fillId="8" borderId="66" xfId="0" applyFont="1" applyFill="1" applyBorder="1" applyAlignment="1">
      <alignment horizontal="center" vertical="center"/>
    </xf>
    <xf numFmtId="0" fontId="34" fillId="15" borderId="64" xfId="0" applyFont="1" applyFill="1" applyBorder="1" applyAlignment="1">
      <alignment horizontal="justify" vertical="center" wrapText="1"/>
    </xf>
    <xf numFmtId="0" fontId="34" fillId="15" borderId="65" xfId="0" applyFont="1" applyFill="1" applyBorder="1" applyAlignment="1">
      <alignment horizontal="justify" vertical="center" wrapText="1"/>
    </xf>
    <xf numFmtId="0" fontId="34" fillId="15" borderId="66" xfId="0" applyFont="1" applyFill="1" applyBorder="1" applyAlignment="1">
      <alignment horizontal="justify" vertical="center" wrapText="1"/>
    </xf>
    <xf numFmtId="0" fontId="36" fillId="15" borderId="0" xfId="0" applyFont="1" applyFill="1" applyAlignment="1">
      <alignment vertical="center"/>
    </xf>
    <xf numFmtId="0" fontId="32" fillId="15" borderId="0" xfId="0" applyFont="1" applyFill="1" applyAlignment="1">
      <alignment horizontal="left" vertical="center" wrapText="1"/>
    </xf>
    <xf numFmtId="0" fontId="32" fillId="15" borderId="104" xfId="0" applyFont="1" applyFill="1" applyBorder="1" applyAlignment="1">
      <alignment horizontal="left" vertical="center" wrapText="1"/>
    </xf>
    <xf numFmtId="0" fontId="34" fillId="15" borderId="0" xfId="0" applyFont="1" applyFill="1" applyAlignment="1">
      <alignment vertical="center"/>
    </xf>
    <xf numFmtId="0" fontId="34" fillId="11" borderId="0" xfId="0" applyFont="1" applyFill="1" applyAlignment="1" applyProtection="1">
      <alignment vertical="center"/>
      <protection locked="0"/>
    </xf>
    <xf numFmtId="0" fontId="34" fillId="11" borderId="59" xfId="0" applyFont="1" applyFill="1" applyBorder="1" applyAlignment="1" applyProtection="1">
      <alignment horizontal="left" vertical="center" wrapText="1"/>
      <protection locked="0"/>
    </xf>
    <xf numFmtId="0" fontId="34" fillId="11" borderId="0" xfId="0" applyFont="1" applyFill="1" applyAlignment="1" applyProtection="1">
      <alignment horizontal="left" vertical="center" wrapText="1"/>
      <protection locked="0"/>
    </xf>
    <xf numFmtId="0" fontId="34" fillId="11" borderId="0" xfId="0" applyFont="1" applyFill="1" applyAlignment="1" applyProtection="1">
      <alignment vertical="center" wrapText="1"/>
      <protection locked="0"/>
    </xf>
    <xf numFmtId="0" fontId="36" fillId="15" borderId="103" xfId="0" applyFont="1" applyFill="1" applyBorder="1" applyAlignment="1">
      <alignment vertical="center"/>
    </xf>
    <xf numFmtId="0" fontId="33" fillId="15" borderId="0" xfId="0" applyFont="1" applyFill="1" applyAlignment="1">
      <alignment vertical="center"/>
    </xf>
    <xf numFmtId="0" fontId="34" fillId="11" borderId="0" xfId="0" applyFont="1" applyFill="1" applyAlignment="1" applyProtection="1">
      <alignment horizontal="left" vertical="center"/>
      <protection locked="0"/>
    </xf>
    <xf numFmtId="0" fontId="36" fillId="8" borderId="106" xfId="0" applyFont="1" applyFill="1" applyBorder="1" applyAlignment="1">
      <alignment horizontal="center" vertical="center" wrapText="1"/>
    </xf>
    <xf numFmtId="0" fontId="40" fillId="8" borderId="107" xfId="0" applyFont="1" applyFill="1" applyBorder="1" applyAlignment="1">
      <alignment horizontal="center" vertical="center" wrapText="1"/>
    </xf>
    <xf numFmtId="0" fontId="36" fillId="8" borderId="107" xfId="0" applyFont="1" applyFill="1" applyBorder="1" applyAlignment="1">
      <alignment horizontal="center" vertical="center" wrapText="1"/>
    </xf>
    <xf numFmtId="0" fontId="36" fillId="8" borderId="60" xfId="0" applyFont="1" applyFill="1" applyBorder="1" applyAlignment="1">
      <alignment horizontal="center" vertical="center" wrapText="1"/>
    </xf>
    <xf numFmtId="0" fontId="36" fillId="8" borderId="63" xfId="0" applyFont="1" applyFill="1" applyBorder="1" applyAlignment="1">
      <alignment horizontal="center" vertical="center" wrapText="1"/>
    </xf>
    <xf numFmtId="0" fontId="36" fillId="8" borderId="59" xfId="0" applyFont="1" applyFill="1" applyBorder="1" applyAlignment="1">
      <alignment horizontal="center" vertical="center" wrapText="1"/>
    </xf>
    <xf numFmtId="0" fontId="36" fillId="8" borderId="62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justify" vertical="center"/>
    </xf>
    <xf numFmtId="0" fontId="33" fillId="0" borderId="0" xfId="0" applyFont="1" applyAlignment="1">
      <alignment vertical="center"/>
    </xf>
    <xf numFmtId="0" fontId="36" fillId="15" borderId="106" xfId="0" applyFont="1" applyFill="1" applyBorder="1" applyAlignment="1">
      <alignment horizontal="center" vertical="center" wrapText="1"/>
    </xf>
    <xf numFmtId="0" fontId="36" fillId="15" borderId="111" xfId="0" applyFont="1" applyFill="1" applyBorder="1" applyAlignment="1">
      <alignment horizontal="center" vertical="center" wrapText="1"/>
    </xf>
    <xf numFmtId="0" fontId="32" fillId="15" borderId="64" xfId="0" applyFont="1" applyFill="1" applyBorder="1" applyAlignment="1">
      <alignment horizontal="right" vertical="center"/>
    </xf>
    <xf numFmtId="0" fontId="32" fillId="15" borderId="65" xfId="0" applyFont="1" applyFill="1" applyBorder="1" applyAlignment="1">
      <alignment horizontal="right" vertical="center"/>
    </xf>
    <xf numFmtId="0" fontId="32" fillId="8" borderId="64" xfId="0" applyFont="1" applyFill="1" applyBorder="1" applyAlignment="1">
      <alignment horizontal="right" vertical="center" wrapText="1"/>
    </xf>
    <xf numFmtId="0" fontId="32" fillId="8" borderId="65" xfId="0" applyFont="1" applyFill="1" applyBorder="1" applyAlignment="1">
      <alignment horizontal="right" vertical="center" wrapText="1"/>
    </xf>
    <xf numFmtId="0" fontId="32" fillId="8" borderId="63" xfId="0" applyFont="1" applyFill="1" applyBorder="1" applyAlignment="1">
      <alignment horizontal="right" vertical="center" wrapText="1"/>
    </xf>
    <xf numFmtId="0" fontId="29" fillId="0" borderId="36" xfId="0" applyFont="1" applyBorder="1" applyAlignment="1">
      <alignment horizontal="left" vertical="center"/>
    </xf>
    <xf numFmtId="0" fontId="2" fillId="0" borderId="49" xfId="0" applyFont="1" applyBorder="1"/>
    <xf numFmtId="0" fontId="2" fillId="0" borderId="50" xfId="0" applyFont="1" applyBorder="1"/>
    <xf numFmtId="0" fontId="6" fillId="0" borderId="0" xfId="0" applyFont="1" applyAlignment="1">
      <alignment horizontal="left" vertical="center" wrapText="1"/>
    </xf>
    <xf numFmtId="0" fontId="0" fillId="0" borderId="0" xfId="0"/>
    <xf numFmtId="0" fontId="5" fillId="4" borderId="7" xfId="0" applyFont="1" applyFill="1" applyBorder="1" applyAlignment="1">
      <alignment vertical="center"/>
    </xf>
    <xf numFmtId="0" fontId="2" fillId="0" borderId="8" xfId="0" applyFont="1" applyBorder="1"/>
    <xf numFmtId="0" fontId="19" fillId="0" borderId="89" xfId="0" applyFont="1" applyBorder="1" applyAlignment="1">
      <alignment horizontal="left" vertical="center"/>
    </xf>
    <xf numFmtId="0" fontId="19" fillId="0" borderId="101" xfId="0" applyFont="1" applyBorder="1" applyAlignment="1">
      <alignment horizontal="left" vertical="center"/>
    </xf>
    <xf numFmtId="0" fontId="19" fillId="0" borderId="102" xfId="0" applyFont="1" applyBorder="1" applyAlignment="1">
      <alignment horizontal="left" vertical="center"/>
    </xf>
    <xf numFmtId="0" fontId="5" fillId="4" borderId="7" xfId="0" applyFont="1" applyFill="1" applyBorder="1" applyAlignment="1">
      <alignment horizontal="left" vertical="center"/>
    </xf>
    <xf numFmtId="0" fontId="2" fillId="0" borderId="9" xfId="0" applyFont="1" applyBorder="1"/>
    <xf numFmtId="0" fontId="6" fillId="4" borderId="7" xfId="0" applyFont="1" applyFill="1" applyBorder="1" applyAlignment="1">
      <alignment vertical="center"/>
    </xf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5" fillId="4" borderId="7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left" vertical="center"/>
    </xf>
    <xf numFmtId="0" fontId="2" fillId="10" borderId="12" xfId="0" applyFont="1" applyFill="1" applyBorder="1"/>
    <xf numFmtId="0" fontId="2" fillId="10" borderId="13" xfId="0" applyFont="1" applyFill="1" applyBorder="1"/>
    <xf numFmtId="0" fontId="6" fillId="10" borderId="14" xfId="0" applyFont="1" applyFill="1" applyBorder="1" applyAlignment="1">
      <alignment horizontal="left" vertical="center"/>
    </xf>
    <xf numFmtId="0" fontId="2" fillId="10" borderId="15" xfId="0" applyFont="1" applyFill="1" applyBorder="1"/>
    <xf numFmtId="0" fontId="2" fillId="10" borderId="16" xfId="0" applyFont="1" applyFill="1" applyBorder="1"/>
    <xf numFmtId="0" fontId="18" fillId="9" borderId="64" xfId="0" applyFont="1" applyFill="1" applyBorder="1" applyAlignment="1">
      <alignment vertical="center"/>
    </xf>
    <xf numFmtId="0" fontId="18" fillId="9" borderId="66" xfId="0" applyFont="1" applyFill="1" applyBorder="1" applyAlignment="1">
      <alignment vertical="center"/>
    </xf>
    <xf numFmtId="0" fontId="19" fillId="9" borderId="64" xfId="0" applyFont="1" applyFill="1" applyBorder="1" applyAlignment="1">
      <alignment vertical="center"/>
    </xf>
    <xf numFmtId="0" fontId="19" fillId="9" borderId="66" xfId="0" applyFont="1" applyFill="1" applyBorder="1" applyAlignment="1">
      <alignment vertical="center"/>
    </xf>
    <xf numFmtId="0" fontId="18" fillId="9" borderId="64" xfId="0" applyFont="1" applyFill="1" applyBorder="1" applyAlignment="1">
      <alignment horizontal="left" vertical="center"/>
    </xf>
    <xf numFmtId="0" fontId="18" fillId="9" borderId="65" xfId="0" applyFont="1" applyFill="1" applyBorder="1" applyAlignment="1">
      <alignment horizontal="left" vertical="center"/>
    </xf>
    <xf numFmtId="0" fontId="18" fillId="9" borderId="66" xfId="0" applyFont="1" applyFill="1" applyBorder="1" applyAlignment="1">
      <alignment horizontal="left" vertical="center"/>
    </xf>
    <xf numFmtId="0" fontId="18" fillId="9" borderId="64" xfId="0" applyFont="1" applyFill="1" applyBorder="1" applyAlignment="1">
      <alignment horizontal="center" vertical="center"/>
    </xf>
    <xf numFmtId="0" fontId="18" fillId="9" borderId="65" xfId="0" applyFont="1" applyFill="1" applyBorder="1" applyAlignment="1">
      <alignment horizontal="center" vertical="center"/>
    </xf>
    <xf numFmtId="0" fontId="18" fillId="9" borderId="66" xfId="0" applyFont="1" applyFill="1" applyBorder="1" applyAlignment="1">
      <alignment horizontal="center" vertical="center"/>
    </xf>
    <xf numFmtId="0" fontId="17" fillId="8" borderId="58" xfId="0" applyFont="1" applyFill="1" applyBorder="1" applyAlignment="1">
      <alignment horizontal="center" vertical="center"/>
    </xf>
    <xf numFmtId="0" fontId="17" fillId="8" borderId="59" xfId="0" applyFont="1" applyFill="1" applyBorder="1" applyAlignment="1">
      <alignment horizontal="center" vertical="center"/>
    </xf>
    <xf numFmtId="0" fontId="17" fillId="8" borderId="60" xfId="0" applyFont="1" applyFill="1" applyBorder="1" applyAlignment="1">
      <alignment horizontal="center" vertical="center"/>
    </xf>
    <xf numFmtId="0" fontId="17" fillId="8" borderId="61" xfId="0" applyFont="1" applyFill="1" applyBorder="1" applyAlignment="1">
      <alignment horizontal="center" vertical="center"/>
    </xf>
    <xf numFmtId="0" fontId="17" fillId="8" borderId="62" xfId="0" applyFont="1" applyFill="1" applyBorder="1" applyAlignment="1">
      <alignment horizontal="center" vertical="center"/>
    </xf>
    <xf numFmtId="0" fontId="17" fillId="8" borderId="63" xfId="0" applyFont="1" applyFill="1" applyBorder="1" applyAlignment="1">
      <alignment horizontal="center" vertical="center"/>
    </xf>
    <xf numFmtId="0" fontId="0" fillId="0" borderId="120" xfId="0" applyBorder="1" applyAlignment="1">
      <alignment horizontal="left"/>
    </xf>
    <xf numFmtId="0" fontId="0" fillId="0" borderId="121" xfId="0" applyBorder="1" applyAlignment="1">
      <alignment horizontal="left"/>
    </xf>
    <xf numFmtId="0" fontId="0" fillId="0" borderId="116" xfId="0" applyBorder="1" applyAlignment="1">
      <alignment horizontal="left" wrapText="1"/>
    </xf>
    <xf numFmtId="0" fontId="0" fillId="0" borderId="117" xfId="0" applyBorder="1" applyAlignment="1">
      <alignment horizontal="left"/>
    </xf>
    <xf numFmtId="0" fontId="46" fillId="0" borderId="114" xfId="0" applyFont="1" applyBorder="1" applyAlignment="1">
      <alignment horizontal="left"/>
    </xf>
    <xf numFmtId="0" fontId="0" fillId="0" borderId="115" xfId="0" applyBorder="1" applyAlignment="1">
      <alignment horizontal="left"/>
    </xf>
    <xf numFmtId="0" fontId="46" fillId="0" borderId="114" xfId="0" applyFont="1" applyBorder="1" applyAlignment="1">
      <alignment horizontal="left" wrapText="1"/>
    </xf>
    <xf numFmtId="0" fontId="0" fillId="0" borderId="118" xfId="0" applyBorder="1" applyAlignment="1">
      <alignment horizontal="left" wrapText="1"/>
    </xf>
    <xf numFmtId="0" fontId="0" fillId="0" borderId="119" xfId="0" applyBorder="1" applyAlignment="1">
      <alignment horizontal="left"/>
    </xf>
    <xf numFmtId="0" fontId="0" fillId="0" borderId="118" xfId="0" applyBorder="1" applyAlignment="1">
      <alignment horizontal="left"/>
    </xf>
    <xf numFmtId="0" fontId="46" fillId="0" borderId="116" xfId="0" applyFont="1" applyBorder="1" applyAlignment="1">
      <alignment horizontal="left" wrapText="1"/>
    </xf>
    <xf numFmtId="0" fontId="46" fillId="17" borderId="114" xfId="0" applyFont="1" applyFill="1" applyBorder="1" applyAlignment="1">
      <alignment horizontal="center"/>
    </xf>
    <xf numFmtId="0" fontId="0" fillId="17" borderId="115" xfId="0" applyFill="1" applyBorder="1" applyAlignment="1">
      <alignment horizontal="left"/>
    </xf>
    <xf numFmtId="0" fontId="0" fillId="0" borderId="114" xfId="0" applyBorder="1" applyAlignment="1">
      <alignment horizontal="left"/>
    </xf>
    <xf numFmtId="0" fontId="46" fillId="20" borderId="114" xfId="0" applyFont="1" applyFill="1" applyBorder="1" applyAlignment="1">
      <alignment horizontal="left"/>
    </xf>
    <xf numFmtId="0" fontId="0" fillId="20" borderId="115" xfId="0" applyFill="1" applyBorder="1" applyAlignment="1">
      <alignment horizontal="left"/>
    </xf>
    <xf numFmtId="164" fontId="11" fillId="0" borderId="55" xfId="0" applyNumberFormat="1" applyFont="1" applyBorder="1" applyAlignment="1">
      <alignment horizontal="center"/>
    </xf>
    <xf numFmtId="0" fontId="2" fillId="0" borderId="56" xfId="0" applyFont="1" applyBorder="1"/>
    <xf numFmtId="0" fontId="11" fillId="0" borderId="53" xfId="0" applyFont="1" applyBorder="1" applyAlignment="1">
      <alignment horizontal="left" vertical="center" wrapText="1"/>
    </xf>
    <xf numFmtId="0" fontId="2" fillId="0" borderId="15" xfId="0" applyFont="1" applyBorder="1"/>
    <xf numFmtId="0" fontId="2" fillId="0" borderId="54" xfId="0" applyFont="1" applyBorder="1"/>
    <xf numFmtId="164" fontId="11" fillId="0" borderId="53" xfId="0" applyNumberFormat="1" applyFont="1" applyBorder="1" applyAlignment="1">
      <alignment horizontal="left" vertical="center" wrapText="1"/>
    </xf>
    <xf numFmtId="164" fontId="11" fillId="0" borderId="53" xfId="0" applyNumberFormat="1" applyFont="1" applyBorder="1" applyAlignment="1">
      <alignment horizontal="left"/>
    </xf>
    <xf numFmtId="164" fontId="12" fillId="4" borderId="53" xfId="0" applyNumberFormat="1" applyFont="1" applyFill="1" applyBorder="1" applyAlignment="1">
      <alignment horizontal="center"/>
    </xf>
    <xf numFmtId="0" fontId="12" fillId="4" borderId="53" xfId="0" applyFont="1" applyFill="1" applyBorder="1" applyAlignment="1">
      <alignment horizontal="center"/>
    </xf>
    <xf numFmtId="0" fontId="11" fillId="0" borderId="53" xfId="0" applyFont="1" applyBorder="1" applyAlignment="1">
      <alignment horizontal="center" vertical="center" wrapText="1"/>
    </xf>
    <xf numFmtId="14" fontId="7" fillId="0" borderId="25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/>
    </xf>
    <xf numFmtId="0" fontId="2" fillId="0" borderId="12" xfId="0" applyFont="1" applyFill="1" applyBorder="1"/>
    <xf numFmtId="0" fontId="2" fillId="0" borderId="13" xfId="0" applyFont="1" applyFill="1" applyBorder="1"/>
    <xf numFmtId="0" fontId="6" fillId="0" borderId="14" xfId="0" applyFont="1" applyFill="1" applyBorder="1" applyAlignment="1">
      <alignment horizontal="left" vertical="center"/>
    </xf>
    <xf numFmtId="0" fontId="2" fillId="0" borderId="15" xfId="0" applyFont="1" applyFill="1" applyBorder="1"/>
    <xf numFmtId="0" fontId="2" fillId="0" borderId="16" xfId="0" applyFont="1" applyFill="1" applyBorder="1"/>
    <xf numFmtId="0" fontId="6" fillId="0" borderId="17" xfId="0" applyFont="1" applyFill="1" applyBorder="1" applyAlignment="1">
      <alignment horizontal="left" vertical="center"/>
    </xf>
    <xf numFmtId="0" fontId="19" fillId="0" borderId="70" xfId="0" applyFont="1" applyFill="1" applyBorder="1" applyAlignment="1">
      <alignment horizontal="left" vertical="center"/>
    </xf>
    <xf numFmtId="0" fontId="18" fillId="0" borderId="71" xfId="0" applyFont="1" applyFill="1" applyBorder="1" applyAlignment="1">
      <alignment horizontal="left" vertical="center"/>
    </xf>
    <xf numFmtId="0" fontId="19" fillId="0" borderId="69" xfId="0" applyFont="1" applyFill="1" applyBorder="1" applyAlignment="1">
      <alignment horizontal="left" vertical="center"/>
    </xf>
    <xf numFmtId="0" fontId="19" fillId="0" borderId="71" xfId="0" applyFont="1" applyFill="1" applyBorder="1" applyAlignment="1">
      <alignment horizontal="left" vertical="center"/>
    </xf>
    <xf numFmtId="0" fontId="19" fillId="0" borderId="72" xfId="0" applyFont="1" applyFill="1" applyBorder="1" applyAlignment="1">
      <alignment horizontal="left" vertical="center"/>
    </xf>
    <xf numFmtId="0" fontId="19" fillId="0" borderId="73" xfId="0" applyFont="1" applyFill="1" applyBorder="1" applyAlignment="1">
      <alignment horizontal="left" vertical="center"/>
    </xf>
    <xf numFmtId="0" fontId="19" fillId="0" borderId="74" xfId="0" applyFont="1" applyFill="1" applyBorder="1" applyAlignment="1">
      <alignment horizontal="left" vertical="center"/>
    </xf>
  </cellXfs>
  <cellStyles count="6">
    <cellStyle name="Comma" xfId="1" builtinId="3"/>
    <cellStyle name="Currency" xfId="2" builtinId="4"/>
    <cellStyle name="Hyperlink" xfId="5" builtinId="8"/>
    <cellStyle name="Normal" xfId="0" builtinId="0"/>
    <cellStyle name="Normal 2 2 2" xfId="4" xr:uid="{086277F8-23A0-410F-9026-455790402F91}"/>
    <cellStyle name="Percent" xfId="3" builtinId="5"/>
  </cellStyles>
  <dxfs count="3">
    <dxf>
      <fill>
        <patternFill patternType="solid">
          <fgColor rgb="FFDBE5F1"/>
          <bgColor rgb="FFDBE5F1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theme="4"/>
          <bgColor theme="4"/>
        </patternFill>
      </fill>
    </dxf>
  </dxfs>
  <tableStyles count="1">
    <tableStyle name="resultado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4.xml.rels><?xml version="1.0" encoding="UTF-8" standalone="yes"?>
<Relationships xmlns="http://schemas.openxmlformats.org/package/2006/relationships"><Relationship Id="rId1" Type="http://customschemas.google.com/relationships/workbookmetadata" Target="commentsmeta1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1809750</xdr:colOff>
      <xdr:row>25</xdr:row>
      <xdr:rowOff>142875</xdr:rowOff>
    </xdr:from>
    <xdr:ext cx="190500" cy="266700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A434CA43-2F7B-49C8-AACB-B14558073739}"/>
            </a:ext>
          </a:extLst>
        </xdr:cNvPr>
        <xdr:cNvSpPr txBox="1"/>
      </xdr:nvSpPr>
      <xdr:spPr>
        <a:xfrm>
          <a:off x="8431530" y="4242435"/>
          <a:ext cx="19050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1819275</xdr:colOff>
      <xdr:row>25</xdr:row>
      <xdr:rowOff>152400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CC480406-5ED2-41BA-864F-17CE3935E8F8}"/>
            </a:ext>
          </a:extLst>
        </xdr:cNvPr>
        <xdr:cNvSpPr txBox="1"/>
      </xdr:nvSpPr>
      <xdr:spPr>
        <a:xfrm>
          <a:off x="8441055" y="46177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</xdr:colOff>
      <xdr:row>0</xdr:row>
      <xdr:rowOff>171450</xdr:rowOff>
    </xdr:from>
    <xdr:ext cx="5629275" cy="117157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2536125" y="3198975"/>
          <a:ext cx="5619750" cy="1162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400" b="1" i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ESPAÇO SERVIÇOS ESPECIALIZADOS LTDA</a:t>
          </a:r>
          <a:endParaRPr sz="1400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400" b="1" i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E - Mail: comercial@espacopessoal.com.br</a:t>
          </a:r>
          <a:endParaRPr sz="1400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 </a:t>
          </a:r>
          <a:r>
            <a:rPr lang="en-US" sz="1400" b="1" i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CNPJ: 06.159.080/0001-09</a:t>
          </a:r>
          <a:endParaRPr sz="1400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 </a:t>
          </a:r>
          <a:r>
            <a:rPr lang="en-US" sz="1400" b="1" i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Tel/Fax: (21) 3139-3019</a:t>
          </a:r>
          <a:endParaRPr sz="1400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 </a:t>
          </a:r>
          <a:r>
            <a:rPr lang="en-US" sz="1400" b="1" i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Rua Vieira Ferreira nº 125 - Bonsucesso - Rio de Janeiro/RJ</a:t>
          </a:r>
          <a:endParaRPr sz="1400"/>
        </a:p>
      </xdr:txBody>
    </xdr:sp>
    <xdr:clientData fLocksWithSheet="0"/>
  </xdr:oneCellAnchor>
  <xdr:oneCellAnchor>
    <xdr:from>
      <xdr:col>0</xdr:col>
      <xdr:colOff>142875</xdr:colOff>
      <xdr:row>1</xdr:row>
      <xdr:rowOff>114300</xdr:rowOff>
    </xdr:from>
    <xdr:ext cx="2038350" cy="885825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V%20-%20Planilha%20de%20Custos%20V04%20FALTA%20ATUALIZ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"/>
      <sheetName val="BDI"/>
      <sheetName val="Posto"/>
      <sheetName val="Valor Total"/>
      <sheetName val="uniformes"/>
      <sheetName val="resultado"/>
    </sheetNames>
    <sheetDataSet>
      <sheetData sheetId="0" refreshError="1"/>
      <sheetData sheetId="1" refreshError="1"/>
      <sheetData sheetId="2" refreshError="1"/>
      <sheetData sheetId="3">
        <row r="15">
          <cell r="E15">
            <v>35951.760000000002</v>
          </cell>
        </row>
      </sheetData>
      <sheetData sheetId="4" refreshError="1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E72">
  <tableColumns count="5">
    <tableColumn id="1" xr3:uid="{00000000-0010-0000-0000-000001000000}" name="Classificação"/>
    <tableColumn id="2" xr3:uid="{00000000-0010-0000-0000-000002000000}" name="CNPJ"/>
    <tableColumn id="3" xr3:uid="{00000000-0010-0000-0000-000003000000}" name="Empresas"/>
    <tableColumn id="4" xr3:uid="{00000000-0010-0000-0000-000004000000}" name="Lances"/>
    <tableColumn id="5" xr3:uid="{00000000-0010-0000-0000-000005000000}" name="% DIF"/>
  </tableColumns>
  <tableStyleInfo name="resultado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1FC9B-88FF-4DD5-92B7-45FB20D2429E}">
  <dimension ref="A1:S52"/>
  <sheetViews>
    <sheetView tabSelected="1" workbookViewId="0">
      <selection sqref="A1:H1"/>
    </sheetView>
  </sheetViews>
  <sheetFormatPr defaultColWidth="8.88671875" defaultRowHeight="14.4" x14ac:dyDescent="0.3"/>
  <cols>
    <col min="1" max="1" width="36.5546875" style="231" customWidth="1"/>
    <col min="2" max="2" width="41.5546875" style="231" customWidth="1"/>
    <col min="3" max="3" width="19.109375" style="231" customWidth="1"/>
    <col min="4" max="4" width="17.44140625" style="231" customWidth="1"/>
    <col min="5" max="5" width="16.44140625" style="231" customWidth="1"/>
    <col min="6" max="6" width="14" style="231" customWidth="1"/>
    <col min="7" max="7" width="18.109375" style="231" customWidth="1"/>
    <col min="8" max="8" width="21" style="231" customWidth="1"/>
    <col min="9" max="9" width="18.33203125" style="231" hidden="1" customWidth="1"/>
    <col min="10" max="15" width="8.88671875" style="231"/>
    <col min="16" max="16" width="10.5546875" style="231" bestFit="1" customWidth="1"/>
    <col min="17" max="17" width="13.33203125" style="231" bestFit="1" customWidth="1"/>
    <col min="18" max="16384" width="8.88671875" style="231"/>
  </cols>
  <sheetData>
    <row r="1" spans="1:9" ht="30" customHeight="1" thickBot="1" x14ac:dyDescent="0.35">
      <c r="A1" s="325" t="s">
        <v>331</v>
      </c>
      <c r="B1" s="326"/>
      <c r="C1" s="326"/>
      <c r="D1" s="326"/>
      <c r="E1" s="326"/>
      <c r="F1" s="326"/>
      <c r="G1" s="326"/>
      <c r="H1" s="327"/>
    </row>
    <row r="2" spans="1:9" ht="250.5" customHeight="1" thickBot="1" x14ac:dyDescent="0.35">
      <c r="A2" s="328" t="s">
        <v>378</v>
      </c>
      <c r="B2" s="329"/>
      <c r="C2" s="329"/>
      <c r="D2" s="329"/>
      <c r="E2" s="329"/>
      <c r="F2" s="329"/>
      <c r="G2" s="329"/>
      <c r="H2" s="330"/>
      <c r="I2" s="232"/>
    </row>
    <row r="3" spans="1:9" ht="21.6" thickBot="1" x14ac:dyDescent="0.35">
      <c r="A3" s="233" t="s">
        <v>332</v>
      </c>
      <c r="B3" s="234" t="s">
        <v>385</v>
      </c>
      <c r="C3" s="235"/>
      <c r="D3" s="235"/>
      <c r="E3" s="235"/>
      <c r="F3" s="235"/>
      <c r="G3" s="235"/>
      <c r="H3" s="236"/>
      <c r="I3" s="237"/>
    </row>
    <row r="4" spans="1:9" ht="18" x14ac:dyDescent="0.3">
      <c r="A4" s="238" t="s">
        <v>333</v>
      </c>
      <c r="B4" s="331" t="s">
        <v>334</v>
      </c>
      <c r="C4" s="331"/>
      <c r="D4" s="331"/>
      <c r="E4" s="331"/>
      <c r="F4" s="331"/>
      <c r="G4" s="331"/>
      <c r="H4" s="240"/>
      <c r="I4" s="241"/>
    </row>
    <row r="5" spans="1:9" ht="18" x14ac:dyDescent="0.3">
      <c r="A5" s="238" t="s">
        <v>335</v>
      </c>
      <c r="B5" s="242" t="s">
        <v>379</v>
      </c>
      <c r="C5" s="243"/>
      <c r="D5" s="243"/>
      <c r="E5" s="243"/>
      <c r="F5" s="239"/>
      <c r="G5" s="239"/>
      <c r="H5" s="244"/>
      <c r="I5" s="241"/>
    </row>
    <row r="6" spans="1:9" ht="33" customHeight="1" x14ac:dyDescent="0.3">
      <c r="A6" s="245" t="s">
        <v>336</v>
      </c>
      <c r="B6" s="332" t="s">
        <v>380</v>
      </c>
      <c r="C6" s="332"/>
      <c r="D6" s="332"/>
      <c r="E6" s="332"/>
      <c r="F6" s="332"/>
      <c r="G6" s="332"/>
      <c r="H6" s="333"/>
      <c r="I6" s="246"/>
    </row>
    <row r="7" spans="1:9" s="249" customFormat="1" ht="18" x14ac:dyDescent="0.3">
      <c r="A7" s="245" t="s">
        <v>337</v>
      </c>
      <c r="B7" s="247">
        <v>12</v>
      </c>
      <c r="C7" s="243"/>
      <c r="D7" s="243"/>
      <c r="E7" s="243"/>
      <c r="F7" s="243"/>
      <c r="G7" s="243"/>
      <c r="H7" s="244"/>
      <c r="I7" s="248"/>
    </row>
    <row r="8" spans="1:9" s="249" customFormat="1" ht="18" x14ac:dyDescent="0.3">
      <c r="A8" s="245" t="s">
        <v>338</v>
      </c>
      <c r="B8" s="334" t="s">
        <v>381</v>
      </c>
      <c r="C8" s="334"/>
      <c r="D8" s="334"/>
      <c r="E8" s="334"/>
      <c r="F8" s="334"/>
      <c r="G8" s="334"/>
      <c r="H8" s="244"/>
      <c r="I8" s="248"/>
    </row>
    <row r="9" spans="1:9" s="249" customFormat="1" ht="36.6" thickBot="1" x14ac:dyDescent="0.35">
      <c r="A9" s="250" t="s">
        <v>339</v>
      </c>
      <c r="B9" s="251"/>
      <c r="C9" s="243"/>
      <c r="D9" s="243"/>
      <c r="E9" s="243"/>
      <c r="F9" s="243"/>
      <c r="G9" s="243"/>
      <c r="H9" s="252"/>
      <c r="I9" s="253"/>
    </row>
    <row r="10" spans="1:9" ht="21.6" thickBot="1" x14ac:dyDescent="0.35">
      <c r="A10" s="322" t="s">
        <v>340</v>
      </c>
      <c r="B10" s="323"/>
      <c r="C10" s="323"/>
      <c r="D10" s="323"/>
      <c r="E10" s="323"/>
      <c r="F10" s="323"/>
      <c r="G10" s="323"/>
      <c r="H10" s="324"/>
      <c r="I10" s="254"/>
    </row>
    <row r="11" spans="1:9" ht="18" x14ac:dyDescent="0.3">
      <c r="A11" s="255" t="s">
        <v>341</v>
      </c>
      <c r="B11" s="336"/>
      <c r="C11" s="336"/>
      <c r="D11" s="336"/>
      <c r="E11" s="336"/>
      <c r="F11" s="336"/>
      <c r="G11" s="336"/>
      <c r="H11" s="256"/>
      <c r="I11" s="246"/>
    </row>
    <row r="12" spans="1:9" ht="18" x14ac:dyDescent="0.3">
      <c r="A12" s="255" t="s">
        <v>342</v>
      </c>
      <c r="B12" s="337"/>
      <c r="C12" s="337"/>
      <c r="D12" s="337"/>
      <c r="E12" s="337"/>
      <c r="F12" s="337"/>
      <c r="G12" s="337"/>
      <c r="H12" s="257"/>
      <c r="I12" s="246"/>
    </row>
    <row r="13" spans="1:9" ht="18" x14ac:dyDescent="0.3">
      <c r="A13" s="255" t="s">
        <v>343</v>
      </c>
      <c r="B13" s="337"/>
      <c r="C13" s="337"/>
      <c r="D13" s="337"/>
      <c r="E13" s="337"/>
      <c r="F13" s="337"/>
      <c r="G13" s="337"/>
      <c r="H13" s="257"/>
      <c r="I13" s="246"/>
    </row>
    <row r="14" spans="1:9" ht="18" x14ac:dyDescent="0.3">
      <c r="A14" s="255" t="s">
        <v>344</v>
      </c>
      <c r="B14" s="258"/>
      <c r="C14" s="259"/>
      <c r="D14" s="259"/>
      <c r="E14" s="259"/>
      <c r="F14" s="260"/>
      <c r="G14" s="243"/>
      <c r="H14" s="257"/>
      <c r="I14" s="246"/>
    </row>
    <row r="15" spans="1:9" ht="18" x14ac:dyDescent="0.3">
      <c r="A15" s="255" t="s">
        <v>345</v>
      </c>
      <c r="B15" s="338"/>
      <c r="C15" s="338"/>
      <c r="D15" s="338"/>
      <c r="E15" s="338"/>
      <c r="F15" s="338"/>
      <c r="G15" s="338"/>
      <c r="H15" s="257"/>
      <c r="I15" s="246"/>
    </row>
    <row r="16" spans="1:9" ht="18" x14ac:dyDescent="0.3">
      <c r="A16" s="255" t="s">
        <v>8</v>
      </c>
      <c r="B16" s="261"/>
      <c r="C16" s="262" t="s">
        <v>346</v>
      </c>
      <c r="D16" s="262"/>
      <c r="E16" s="262"/>
      <c r="F16" s="338"/>
      <c r="G16" s="338"/>
      <c r="H16" s="257"/>
      <c r="I16" s="246"/>
    </row>
    <row r="17" spans="1:9" ht="18" x14ac:dyDescent="0.3">
      <c r="A17" s="255" t="s">
        <v>347</v>
      </c>
      <c r="B17" s="261"/>
      <c r="C17" s="262" t="s">
        <v>348</v>
      </c>
      <c r="D17" s="262"/>
      <c r="E17" s="262"/>
      <c r="F17" s="338"/>
      <c r="G17" s="338"/>
      <c r="H17" s="257"/>
      <c r="I17" s="246"/>
    </row>
    <row r="18" spans="1:9" ht="18" x14ac:dyDescent="0.3">
      <c r="A18" s="255" t="s">
        <v>349</v>
      </c>
      <c r="B18" s="261"/>
      <c r="C18" s="262" t="s">
        <v>350</v>
      </c>
      <c r="D18" s="262"/>
      <c r="E18" s="262"/>
      <c r="F18" s="338"/>
      <c r="G18" s="338"/>
      <c r="H18" s="257"/>
      <c r="I18" s="246"/>
    </row>
    <row r="19" spans="1:9" ht="18" x14ac:dyDescent="0.3">
      <c r="A19" s="339" t="s">
        <v>351</v>
      </c>
      <c r="B19" s="340"/>
      <c r="C19" s="340"/>
      <c r="D19" s="340"/>
      <c r="E19" s="340"/>
      <c r="F19" s="340"/>
      <c r="G19" s="340"/>
      <c r="H19" s="257"/>
      <c r="I19" s="246"/>
    </row>
    <row r="20" spans="1:9" ht="18" x14ac:dyDescent="0.3">
      <c r="A20" s="255" t="s">
        <v>352</v>
      </c>
      <c r="B20" s="341"/>
      <c r="C20" s="341"/>
      <c r="D20" s="341"/>
      <c r="E20" s="341"/>
      <c r="F20" s="341"/>
      <c r="G20" s="341"/>
      <c r="H20" s="257"/>
      <c r="I20" s="246"/>
    </row>
    <row r="21" spans="1:9" ht="18" x14ac:dyDescent="0.3">
      <c r="A21" s="255" t="s">
        <v>353</v>
      </c>
      <c r="B21" s="261"/>
      <c r="C21" s="262"/>
      <c r="D21" s="262"/>
      <c r="E21" s="262"/>
      <c r="F21" s="243"/>
      <c r="G21" s="243"/>
      <c r="H21" s="257"/>
      <c r="I21" s="246"/>
    </row>
    <row r="22" spans="1:9" ht="18" x14ac:dyDescent="0.3">
      <c r="A22" s="255" t="s">
        <v>354</v>
      </c>
      <c r="B22" s="261"/>
      <c r="C22" s="243"/>
      <c r="D22" s="243"/>
      <c r="E22" s="243"/>
      <c r="F22" s="243"/>
      <c r="G22" s="243"/>
      <c r="H22" s="257"/>
      <c r="I22" s="246"/>
    </row>
    <row r="23" spans="1:9" ht="18" x14ac:dyDescent="0.3">
      <c r="A23" s="339" t="s">
        <v>355</v>
      </c>
      <c r="B23" s="340"/>
      <c r="C23" s="340"/>
      <c r="D23" s="340"/>
      <c r="E23" s="340"/>
      <c r="F23" s="340"/>
      <c r="G23" s="340"/>
      <c r="H23" s="257"/>
      <c r="I23" s="246"/>
    </row>
    <row r="24" spans="1:9" ht="18" x14ac:dyDescent="0.3">
      <c r="A24" s="255" t="s">
        <v>356</v>
      </c>
      <c r="B24" s="337"/>
      <c r="C24" s="337"/>
      <c r="D24" s="337"/>
      <c r="E24" s="337"/>
      <c r="F24" s="337"/>
      <c r="G24" s="337"/>
      <c r="H24" s="257"/>
      <c r="I24" s="246"/>
    </row>
    <row r="25" spans="1:9" ht="18" x14ac:dyDescent="0.3">
      <c r="A25" s="255" t="s">
        <v>357</v>
      </c>
      <c r="B25" s="261"/>
      <c r="C25" s="262" t="s">
        <v>17</v>
      </c>
      <c r="D25" s="262"/>
      <c r="E25" s="262"/>
      <c r="F25" s="335"/>
      <c r="G25" s="335"/>
      <c r="H25" s="257"/>
      <c r="I25" s="246"/>
    </row>
    <row r="26" spans="1:9" ht="18" x14ac:dyDescent="0.3">
      <c r="A26" s="255" t="s">
        <v>358</v>
      </c>
      <c r="B26" s="261"/>
      <c r="C26" s="262" t="s">
        <v>359</v>
      </c>
      <c r="D26" s="262"/>
      <c r="E26" s="262"/>
      <c r="F26" s="335"/>
      <c r="G26" s="335"/>
      <c r="H26" s="257"/>
      <c r="I26" s="246"/>
    </row>
    <row r="27" spans="1:9" ht="18" x14ac:dyDescent="0.3">
      <c r="A27" s="255" t="s">
        <v>360</v>
      </c>
      <c r="B27" s="264"/>
      <c r="C27" s="262" t="s">
        <v>361</v>
      </c>
      <c r="D27" s="262"/>
      <c r="E27" s="262"/>
      <c r="F27" s="335"/>
      <c r="G27" s="335"/>
      <c r="H27" s="257"/>
      <c r="I27" s="246"/>
    </row>
    <row r="28" spans="1:9" ht="18" x14ac:dyDescent="0.3">
      <c r="A28" s="255" t="s">
        <v>16</v>
      </c>
      <c r="B28" s="261"/>
      <c r="C28" s="243"/>
      <c r="D28" s="243"/>
      <c r="E28" s="243"/>
      <c r="F28" s="263"/>
      <c r="G28" s="243"/>
      <c r="H28" s="257"/>
      <c r="I28" s="246"/>
    </row>
    <row r="29" spans="1:9" ht="18" x14ac:dyDescent="0.3">
      <c r="A29" s="255" t="s">
        <v>362</v>
      </c>
      <c r="B29" s="337"/>
      <c r="C29" s="337"/>
      <c r="D29" s="337"/>
      <c r="E29" s="337"/>
      <c r="F29" s="337"/>
      <c r="G29" s="337"/>
      <c r="H29" s="257"/>
      <c r="I29" s="246"/>
    </row>
    <row r="30" spans="1:9" ht="18" x14ac:dyDescent="0.3">
      <c r="A30" s="255" t="s">
        <v>8</v>
      </c>
      <c r="B30" s="261"/>
      <c r="C30" s="262" t="s">
        <v>346</v>
      </c>
      <c r="D30" s="262"/>
      <c r="E30" s="262"/>
      <c r="F30" s="335"/>
      <c r="G30" s="335"/>
      <c r="H30" s="257"/>
      <c r="I30" s="246"/>
    </row>
    <row r="31" spans="1:9" ht="18" x14ac:dyDescent="0.3">
      <c r="A31" s="255" t="s">
        <v>347</v>
      </c>
      <c r="B31" s="261"/>
      <c r="C31" s="262" t="s">
        <v>348</v>
      </c>
      <c r="D31" s="262"/>
      <c r="E31" s="262"/>
      <c r="F31" s="335"/>
      <c r="G31" s="335"/>
      <c r="H31" s="257"/>
      <c r="I31" s="246"/>
    </row>
    <row r="32" spans="1:9" ht="18" x14ac:dyDescent="0.3">
      <c r="A32" s="255" t="s">
        <v>349</v>
      </c>
      <c r="B32" s="261"/>
      <c r="C32" s="243"/>
      <c r="D32" s="243"/>
      <c r="E32" s="243"/>
      <c r="F32" s="243"/>
      <c r="G32" s="243"/>
      <c r="H32" s="257"/>
      <c r="I32" s="246"/>
    </row>
    <row r="33" spans="1:19" ht="18" x14ac:dyDescent="0.3">
      <c r="A33" s="339" t="s">
        <v>363</v>
      </c>
      <c r="B33" s="340"/>
      <c r="C33" s="340"/>
      <c r="D33" s="340"/>
      <c r="E33" s="340"/>
      <c r="F33" s="340"/>
      <c r="G33" s="340"/>
      <c r="H33" s="257"/>
      <c r="I33" s="246"/>
    </row>
    <row r="34" spans="1:19" ht="18" x14ac:dyDescent="0.3">
      <c r="A34" s="255" t="s">
        <v>356</v>
      </c>
      <c r="B34" s="338"/>
      <c r="C34" s="338"/>
      <c r="D34" s="338"/>
      <c r="E34" s="338"/>
      <c r="F34" s="338"/>
      <c r="G34" s="338"/>
      <c r="H34" s="257"/>
      <c r="I34" s="246"/>
    </row>
    <row r="35" spans="1:19" ht="18" x14ac:dyDescent="0.3">
      <c r="A35" s="255" t="s">
        <v>357</v>
      </c>
      <c r="B35" s="261"/>
      <c r="C35" s="262" t="s">
        <v>17</v>
      </c>
      <c r="D35" s="262"/>
      <c r="E35" s="262"/>
      <c r="F35" s="335"/>
      <c r="G35" s="335"/>
      <c r="H35" s="257"/>
      <c r="I35" s="246"/>
    </row>
    <row r="36" spans="1:19" ht="18" x14ac:dyDescent="0.3">
      <c r="A36" s="255" t="s">
        <v>358</v>
      </c>
      <c r="B36" s="261"/>
      <c r="C36" s="262" t="s">
        <v>359</v>
      </c>
      <c r="D36" s="262"/>
      <c r="E36" s="262"/>
      <c r="F36" s="335"/>
      <c r="G36" s="335"/>
      <c r="H36" s="257"/>
      <c r="I36" s="246"/>
    </row>
    <row r="37" spans="1:19" ht="18" x14ac:dyDescent="0.3">
      <c r="A37" s="255" t="s">
        <v>360</v>
      </c>
      <c r="B37" s="261"/>
      <c r="C37" s="262" t="s">
        <v>361</v>
      </c>
      <c r="D37" s="262"/>
      <c r="E37" s="262"/>
      <c r="F37" s="335"/>
      <c r="G37" s="335"/>
      <c r="H37" s="257"/>
      <c r="I37" s="246"/>
    </row>
    <row r="38" spans="1:19" ht="18" x14ac:dyDescent="0.3">
      <c r="A38" s="255" t="s">
        <v>16</v>
      </c>
      <c r="B38" s="261"/>
      <c r="C38" s="243"/>
      <c r="D38" s="243"/>
      <c r="E38" s="243"/>
      <c r="F38" s="243"/>
      <c r="G38" s="243"/>
      <c r="H38" s="257"/>
      <c r="I38" s="246"/>
    </row>
    <row r="39" spans="1:19" ht="18" x14ac:dyDescent="0.3">
      <c r="A39" s="255" t="s">
        <v>362</v>
      </c>
      <c r="B39" s="338"/>
      <c r="C39" s="338"/>
      <c r="D39" s="338"/>
      <c r="E39" s="338"/>
      <c r="F39" s="338"/>
      <c r="G39" s="338"/>
      <c r="H39" s="257"/>
      <c r="I39" s="246"/>
    </row>
    <row r="40" spans="1:19" ht="18" x14ac:dyDescent="0.3">
      <c r="A40" s="255" t="s">
        <v>8</v>
      </c>
      <c r="B40" s="261"/>
      <c r="C40" s="262" t="s">
        <v>346</v>
      </c>
      <c r="D40" s="262"/>
      <c r="E40" s="262"/>
      <c r="F40" s="335"/>
      <c r="G40" s="335"/>
      <c r="H40" s="257"/>
      <c r="I40" s="246"/>
    </row>
    <row r="41" spans="1:19" ht="18" x14ac:dyDescent="0.3">
      <c r="A41" s="255" t="s">
        <v>347</v>
      </c>
      <c r="B41" s="261"/>
      <c r="C41" s="262" t="s">
        <v>348</v>
      </c>
      <c r="D41" s="262"/>
      <c r="E41" s="262"/>
      <c r="F41" s="335"/>
      <c r="G41" s="335"/>
      <c r="H41" s="257"/>
      <c r="I41" s="265"/>
    </row>
    <row r="42" spans="1:19" ht="15" customHeight="1" thickBot="1" x14ac:dyDescent="0.35">
      <c r="A42" s="255" t="s">
        <v>349</v>
      </c>
      <c r="B42" s="261"/>
      <c r="C42" s="243"/>
      <c r="D42" s="243"/>
      <c r="E42" s="243"/>
      <c r="F42" s="243"/>
      <c r="G42" s="243"/>
      <c r="H42" s="257"/>
      <c r="I42" s="246"/>
    </row>
    <row r="43" spans="1:19" ht="40.950000000000003" customHeight="1" thickBot="1" x14ac:dyDescent="0.35">
      <c r="A43" s="342" t="s">
        <v>364</v>
      </c>
      <c r="B43" s="342" t="s">
        <v>365</v>
      </c>
      <c r="C43" s="342" t="s">
        <v>366</v>
      </c>
      <c r="D43" s="345" t="s">
        <v>367</v>
      </c>
      <c r="E43" s="342" t="s">
        <v>368</v>
      </c>
      <c r="F43" s="347" t="s">
        <v>369</v>
      </c>
      <c r="G43" s="342" t="s">
        <v>370</v>
      </c>
      <c r="H43" s="345" t="s">
        <v>371</v>
      </c>
      <c r="I43" s="266" t="s">
        <v>372</v>
      </c>
      <c r="O43" s="349"/>
      <c r="P43" s="350"/>
      <c r="Q43" s="350"/>
      <c r="R43" s="350"/>
      <c r="S43" s="350"/>
    </row>
    <row r="44" spans="1:19" ht="76.95" customHeight="1" thickBot="1" x14ac:dyDescent="0.35">
      <c r="A44" s="343"/>
      <c r="B44" s="344"/>
      <c r="C44" s="344" t="s">
        <v>373</v>
      </c>
      <c r="D44" s="346" t="s">
        <v>373</v>
      </c>
      <c r="E44" s="344" t="s">
        <v>373</v>
      </c>
      <c r="F44" s="348"/>
      <c r="G44" s="344" t="s">
        <v>374</v>
      </c>
      <c r="H44" s="346" t="s">
        <v>374</v>
      </c>
      <c r="I44" s="268"/>
      <c r="O44" s="267"/>
    </row>
    <row r="45" spans="1:19" ht="35.1" customHeight="1" x14ac:dyDescent="0.3">
      <c r="A45" s="351" t="str">
        <f>B6</f>
        <v>UM POSTO SECRETARIADO TÉCNICO E UM POSTO ASSISTENTE ADMINISTRATIVO</v>
      </c>
      <c r="B45" s="269" t="s">
        <v>382</v>
      </c>
      <c r="C45" s="270">
        <f>'Secretariado Tecnico'!C160</f>
        <v>4506.9426779784717</v>
      </c>
      <c r="D45" s="271">
        <v>1</v>
      </c>
      <c r="E45" s="270">
        <f t="shared" ref="E45:E46" si="0">C45*D45</f>
        <v>4506.9426779784717</v>
      </c>
      <c r="F45" s="272">
        <v>1</v>
      </c>
      <c r="G45" s="270">
        <f>E45*F45</f>
        <v>4506.9426779784717</v>
      </c>
      <c r="H45" s="273">
        <f>G45*12</f>
        <v>54083.31213574166</v>
      </c>
      <c r="I45" s="274">
        <f>H45*G45</f>
        <v>243750387.63100511</v>
      </c>
      <c r="L45" s="275"/>
      <c r="M45" s="275"/>
      <c r="N45" s="275"/>
      <c r="O45" s="275"/>
      <c r="P45" s="276"/>
      <c r="Q45" s="276"/>
    </row>
    <row r="46" spans="1:19" ht="35.1" customHeight="1" thickBot="1" x14ac:dyDescent="0.35">
      <c r="A46" s="352"/>
      <c r="B46" s="277" t="s">
        <v>383</v>
      </c>
      <c r="C46" s="278">
        <f>'Assistente Administrativo'!C160</f>
        <v>3381.81</v>
      </c>
      <c r="D46" s="279">
        <v>1</v>
      </c>
      <c r="E46" s="280">
        <f t="shared" si="0"/>
        <v>3381.81</v>
      </c>
      <c r="F46" s="281">
        <v>1</v>
      </c>
      <c r="G46" s="280">
        <f t="shared" ref="G46" si="1">E46*F46</f>
        <v>3381.81</v>
      </c>
      <c r="H46" s="282">
        <f t="shared" ref="H46" si="2">G46*12</f>
        <v>40581.72</v>
      </c>
      <c r="I46" s="274"/>
      <c r="L46" s="275"/>
      <c r="M46" s="275"/>
      <c r="N46" s="275"/>
      <c r="O46" s="275"/>
      <c r="P46" s="276"/>
      <c r="Q46" s="276"/>
    </row>
    <row r="47" spans="1:19" ht="24" customHeight="1" thickBot="1" x14ac:dyDescent="0.35">
      <c r="A47" s="353" t="s">
        <v>375</v>
      </c>
      <c r="B47" s="354"/>
      <c r="C47" s="354"/>
      <c r="D47" s="354"/>
      <c r="E47" s="354"/>
      <c r="F47" s="354"/>
      <c r="G47" s="283">
        <f>SUM(G45:G46)</f>
        <v>7888.7526779784712</v>
      </c>
      <c r="H47" s="284"/>
      <c r="I47" s="285"/>
      <c r="L47" s="275"/>
      <c r="M47" s="275"/>
      <c r="N47" s="275"/>
      <c r="O47" s="275"/>
      <c r="P47" s="276"/>
      <c r="Q47" s="276"/>
    </row>
    <row r="48" spans="1:19" ht="25.2" customHeight="1" thickBot="1" x14ac:dyDescent="0.35">
      <c r="A48" s="355" t="s">
        <v>376</v>
      </c>
      <c r="B48" s="356"/>
      <c r="C48" s="356"/>
      <c r="D48" s="356"/>
      <c r="E48" s="356"/>
      <c r="F48" s="356"/>
      <c r="G48" s="357"/>
      <c r="H48" s="286">
        <f>SUM(H45:H46)</f>
        <v>94665.032135741669</v>
      </c>
      <c r="I48" s="287">
        <f>SUM(I45:I46)</f>
        <v>243750387.63100511</v>
      </c>
    </row>
    <row r="49" spans="1:9" ht="15.6" x14ac:dyDescent="0.3">
      <c r="A49" s="288"/>
      <c r="B49" s="263"/>
      <c r="C49" s="263"/>
      <c r="D49" s="263"/>
      <c r="E49" s="263"/>
      <c r="F49" s="263"/>
      <c r="G49" s="263"/>
      <c r="H49" s="289"/>
      <c r="I49" s="241"/>
    </row>
    <row r="50" spans="1:9" ht="15.6" x14ac:dyDescent="0.3">
      <c r="A50" s="290"/>
      <c r="B50" s="263"/>
      <c r="C50" s="291"/>
      <c r="D50" s="292"/>
      <c r="E50" s="291"/>
      <c r="F50" s="293" t="s">
        <v>384</v>
      </c>
      <c r="G50" s="293"/>
      <c r="H50" s="294"/>
      <c r="I50" s="241"/>
    </row>
    <row r="51" spans="1:9" ht="25.95" customHeight="1" x14ac:dyDescent="0.3">
      <c r="A51" s="290"/>
      <c r="B51" s="263"/>
      <c r="C51" s="295"/>
      <c r="D51" s="295"/>
      <c r="E51" s="295"/>
      <c r="F51" s="296"/>
      <c r="G51" s="297"/>
      <c r="H51" s="298"/>
      <c r="I51" s="241"/>
    </row>
    <row r="52" spans="1:9" ht="18.600000000000001" thickBot="1" x14ac:dyDescent="0.35">
      <c r="A52" s="299"/>
      <c r="B52" s="300"/>
      <c r="C52" s="300"/>
      <c r="D52" s="300"/>
      <c r="E52" s="300"/>
      <c r="F52" s="300"/>
      <c r="G52" s="301" t="s">
        <v>377</v>
      </c>
      <c r="H52" s="252"/>
      <c r="I52" s="302"/>
    </row>
  </sheetData>
  <mergeCells count="43">
    <mergeCell ref="H43:H44"/>
    <mergeCell ref="O43:S43"/>
    <mergeCell ref="A45:A46"/>
    <mergeCell ref="A47:F47"/>
    <mergeCell ref="A48:G48"/>
    <mergeCell ref="F41:G41"/>
    <mergeCell ref="A43:A44"/>
    <mergeCell ref="B43:B44"/>
    <mergeCell ref="C43:C44"/>
    <mergeCell ref="D43:D44"/>
    <mergeCell ref="E43:E44"/>
    <mergeCell ref="F43:F44"/>
    <mergeCell ref="G43:G44"/>
    <mergeCell ref="F40:G40"/>
    <mergeCell ref="F26:G26"/>
    <mergeCell ref="F27:G27"/>
    <mergeCell ref="B29:G29"/>
    <mergeCell ref="F30:G30"/>
    <mergeCell ref="F31:G31"/>
    <mergeCell ref="A33:G33"/>
    <mergeCell ref="B34:G34"/>
    <mergeCell ref="F35:G35"/>
    <mergeCell ref="F36:G36"/>
    <mergeCell ref="F37:G37"/>
    <mergeCell ref="B39:G39"/>
    <mergeCell ref="F25:G25"/>
    <mergeCell ref="B11:G11"/>
    <mergeCell ref="B12:G12"/>
    <mergeCell ref="B13:G13"/>
    <mergeCell ref="B15:G15"/>
    <mergeCell ref="F16:G16"/>
    <mergeCell ref="F17:G17"/>
    <mergeCell ref="F18:G18"/>
    <mergeCell ref="A19:G19"/>
    <mergeCell ref="B20:G20"/>
    <mergeCell ref="A23:G23"/>
    <mergeCell ref="B24:G24"/>
    <mergeCell ref="A10:H10"/>
    <mergeCell ref="A1:H1"/>
    <mergeCell ref="A2:H2"/>
    <mergeCell ref="B4:G4"/>
    <mergeCell ref="B6:H6"/>
    <mergeCell ref="B8:G8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41D1B-EC60-489E-840D-EBF85793B8DE}">
  <dimension ref="A1:Z1004"/>
  <sheetViews>
    <sheetView workbookViewId="0"/>
  </sheetViews>
  <sheetFormatPr defaultColWidth="14.44140625" defaultRowHeight="15" customHeight="1" x14ac:dyDescent="0.3"/>
  <cols>
    <col min="1" max="1" width="38.44140625" customWidth="1"/>
    <col min="2" max="2" width="58.109375" customWidth="1"/>
    <col min="3" max="3" width="28.88671875" customWidth="1"/>
    <col min="4" max="4" width="23.6640625" customWidth="1"/>
    <col min="5" max="5" width="7" customWidth="1"/>
    <col min="6" max="6" width="28" customWidth="1"/>
    <col min="7" max="26" width="14.5546875" customWidth="1"/>
  </cols>
  <sheetData>
    <row r="1" spans="1:26" ht="15" customHeight="1" thickBot="1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 x14ac:dyDescent="0.3">
      <c r="A2" s="372" t="s">
        <v>0</v>
      </c>
      <c r="B2" s="373"/>
      <c r="C2" s="374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thickBot="1" x14ac:dyDescent="0.35">
      <c r="A3" s="375"/>
      <c r="B3" s="376"/>
      <c r="C3" s="377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thickBot="1" x14ac:dyDescent="0.35">
      <c r="A4" s="378" t="s">
        <v>1</v>
      </c>
      <c r="B4" s="369"/>
      <c r="C4" s="364"/>
      <c r="D4" s="2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3">
      <c r="A5" s="379" t="s">
        <v>2</v>
      </c>
      <c r="B5" s="380"/>
      <c r="C5" s="381"/>
      <c r="D5" s="2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3">
      <c r="A6" s="382" t="s">
        <v>3</v>
      </c>
      <c r="B6" s="383"/>
      <c r="C6" s="384"/>
      <c r="D6" s="2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3">
      <c r="A7" s="206" t="s">
        <v>296</v>
      </c>
      <c r="B7" s="108" t="s">
        <v>314</v>
      </c>
      <c r="C7" s="207" t="s">
        <v>298</v>
      </c>
      <c r="D7" s="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x14ac:dyDescent="0.3">
      <c r="A8" s="206" t="s">
        <v>4</v>
      </c>
      <c r="B8" s="208"/>
      <c r="C8" s="209"/>
      <c r="D8" s="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customHeight="1" x14ac:dyDescent="0.3">
      <c r="A9" s="206" t="s">
        <v>5</v>
      </c>
      <c r="B9" s="208" t="s">
        <v>6</v>
      </c>
      <c r="C9" s="209" t="s">
        <v>7</v>
      </c>
      <c r="D9" s="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 x14ac:dyDescent="0.3">
      <c r="A10" s="206" t="s">
        <v>8</v>
      </c>
      <c r="B10" s="208" t="s">
        <v>9</v>
      </c>
      <c r="C10" s="209" t="s">
        <v>10</v>
      </c>
      <c r="D10" s="2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 x14ac:dyDescent="0.3">
      <c r="A11" s="206" t="s">
        <v>11</v>
      </c>
      <c r="B11" s="208" t="s">
        <v>12</v>
      </c>
      <c r="C11" s="209"/>
      <c r="D11" s="2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 x14ac:dyDescent="0.3">
      <c r="A12" s="205" t="s">
        <v>13</v>
      </c>
      <c r="B12" s="210"/>
      <c r="C12" s="211"/>
      <c r="D12" s="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 x14ac:dyDescent="0.3">
      <c r="A13" s="206" t="s">
        <v>14</v>
      </c>
      <c r="B13" s="208" t="s">
        <v>15</v>
      </c>
      <c r="C13" s="209" t="s">
        <v>16</v>
      </c>
      <c r="D13" s="2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 x14ac:dyDescent="0.3">
      <c r="A14" s="206" t="s">
        <v>17</v>
      </c>
      <c r="B14" s="208" t="s">
        <v>18</v>
      </c>
      <c r="C14" s="209" t="s">
        <v>19</v>
      </c>
      <c r="D14" s="2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 thickBot="1" x14ac:dyDescent="0.35">
      <c r="A15" s="212" t="s">
        <v>20</v>
      </c>
      <c r="B15" s="213"/>
      <c r="C15" s="214"/>
      <c r="D15" s="2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3">
      <c r="A16" s="2"/>
      <c r="B16" s="2"/>
      <c r="C16" s="2"/>
      <c r="D16" s="2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thickBot="1" x14ac:dyDescent="0.35">
      <c r="A17" s="2"/>
      <c r="B17" s="3"/>
      <c r="C17" s="2"/>
      <c r="D17" s="2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 thickBot="1" x14ac:dyDescent="0.35">
      <c r="A18" s="378" t="s">
        <v>21</v>
      </c>
      <c r="B18" s="369"/>
      <c r="C18" s="364"/>
      <c r="D18" s="2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 x14ac:dyDescent="0.3">
      <c r="A19" s="4" t="s">
        <v>22</v>
      </c>
      <c r="B19" s="5" t="s">
        <v>23</v>
      </c>
      <c r="C19" s="215" t="s">
        <v>24</v>
      </c>
      <c r="D19" s="2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 x14ac:dyDescent="0.3">
      <c r="A20" s="6" t="s">
        <v>25</v>
      </c>
      <c r="B20" s="7" t="s">
        <v>26</v>
      </c>
      <c r="C20" s="8" t="s">
        <v>27</v>
      </c>
      <c r="D20" s="2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 x14ac:dyDescent="0.3">
      <c r="A21" s="6" t="s">
        <v>28</v>
      </c>
      <c r="B21" s="7" t="s">
        <v>29</v>
      </c>
      <c r="C21" s="8" t="s">
        <v>297</v>
      </c>
      <c r="D21" s="2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 thickBot="1" x14ac:dyDescent="0.35">
      <c r="A22" s="9" t="s">
        <v>30</v>
      </c>
      <c r="B22" s="10" t="s">
        <v>31</v>
      </c>
      <c r="C22" s="11" t="s">
        <v>32</v>
      </c>
      <c r="D22" s="2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x14ac:dyDescent="0.3">
      <c r="A23" s="2"/>
      <c r="B23" s="2"/>
      <c r="C23" s="2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 thickBot="1" x14ac:dyDescent="0.35">
      <c r="A24" s="2"/>
      <c r="B24" s="2"/>
      <c r="C24" s="2"/>
      <c r="D24" s="2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 thickBot="1" x14ac:dyDescent="0.35">
      <c r="A25" s="12" t="s">
        <v>33</v>
      </c>
      <c r="B25" s="12" t="s">
        <v>34</v>
      </c>
      <c r="C25" s="13" t="s">
        <v>35</v>
      </c>
      <c r="D25" s="2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 thickBot="1" x14ac:dyDescent="0.35">
      <c r="A26" s="14" t="s">
        <v>36</v>
      </c>
      <c r="B26" s="15" t="s">
        <v>37</v>
      </c>
      <c r="C26" s="16">
        <v>1</v>
      </c>
      <c r="D26" s="2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 x14ac:dyDescent="0.3">
      <c r="A27" s="2"/>
      <c r="B27" s="2"/>
      <c r="C27" s="2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customHeight="1" thickBot="1" x14ac:dyDescent="0.35">
      <c r="A28" s="2"/>
      <c r="B28" s="17"/>
      <c r="C28" s="2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 thickBot="1" x14ac:dyDescent="0.35">
      <c r="A29" s="378" t="s">
        <v>38</v>
      </c>
      <c r="B29" s="369"/>
      <c r="C29" s="364"/>
      <c r="D29" s="2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 thickBot="1" x14ac:dyDescent="0.35">
      <c r="A30" s="4">
        <v>1</v>
      </c>
      <c r="B30" s="18" t="s">
        <v>39</v>
      </c>
      <c r="C30" s="19" t="s">
        <v>40</v>
      </c>
      <c r="D30" s="2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 thickBot="1" x14ac:dyDescent="0.35">
      <c r="A31" s="6">
        <v>2</v>
      </c>
      <c r="B31" s="20" t="s">
        <v>41</v>
      </c>
      <c r="C31" s="102">
        <v>2131.96</v>
      </c>
      <c r="D31" s="2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 x14ac:dyDescent="0.3">
      <c r="A32" s="6">
        <v>3</v>
      </c>
      <c r="B32" s="7" t="s">
        <v>42</v>
      </c>
      <c r="C32" s="21" t="s">
        <v>43</v>
      </c>
      <c r="D32" s="2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3.75" customHeight="1" x14ac:dyDescent="0.3">
      <c r="A33" s="6">
        <v>3</v>
      </c>
      <c r="B33" s="7" t="s">
        <v>44</v>
      </c>
      <c r="C33" s="22" t="s">
        <v>45</v>
      </c>
      <c r="D33" s="2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thickBot="1" x14ac:dyDescent="0.35">
      <c r="A34" s="9">
        <v>4</v>
      </c>
      <c r="B34" s="10" t="s">
        <v>46</v>
      </c>
      <c r="C34" s="23">
        <v>44682</v>
      </c>
      <c r="D34" s="2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3">
      <c r="A35" s="2"/>
      <c r="B35" s="2"/>
      <c r="C35" s="2"/>
      <c r="D35" s="2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3">
      <c r="A36" s="1"/>
      <c r="B36" s="24" t="s">
        <v>47</v>
      </c>
      <c r="C36" s="2"/>
      <c r="D36" s="2"/>
      <c r="E36" s="2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thickBot="1" x14ac:dyDescent="0.35">
      <c r="A37" s="17"/>
      <c r="B37" s="2"/>
      <c r="C37" s="2"/>
      <c r="D37" s="2"/>
      <c r="E37" s="2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thickBot="1" x14ac:dyDescent="0.35">
      <c r="A38" s="370" t="s">
        <v>48</v>
      </c>
      <c r="B38" s="364"/>
      <c r="C38" s="25" t="s">
        <v>49</v>
      </c>
      <c r="D38" s="26" t="s">
        <v>50</v>
      </c>
      <c r="E38" s="2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x14ac:dyDescent="0.3">
      <c r="A39" s="4" t="s">
        <v>22</v>
      </c>
      <c r="B39" s="5" t="s">
        <v>51</v>
      </c>
      <c r="C39" s="27">
        <v>1</v>
      </c>
      <c r="D39" s="222">
        <f>C31</f>
        <v>2131.96</v>
      </c>
      <c r="E39" s="2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3">
      <c r="A40" s="6" t="s">
        <v>25</v>
      </c>
      <c r="B40" s="7" t="s">
        <v>52</v>
      </c>
      <c r="C40" s="28"/>
      <c r="D40" s="29">
        <v>0</v>
      </c>
      <c r="E40" s="2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x14ac:dyDescent="0.3">
      <c r="A41" s="6" t="s">
        <v>28</v>
      </c>
      <c r="B41" s="7" t="s">
        <v>53</v>
      </c>
      <c r="C41" s="28"/>
      <c r="D41" s="29">
        <v>0</v>
      </c>
      <c r="E41" s="2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3">
      <c r="A42" s="6" t="s">
        <v>30</v>
      </c>
      <c r="B42" s="7" t="s">
        <v>54</v>
      </c>
      <c r="C42" s="28"/>
      <c r="D42" s="29">
        <v>0</v>
      </c>
      <c r="E42" s="2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 x14ac:dyDescent="0.3">
      <c r="A43" s="6" t="s">
        <v>55</v>
      </c>
      <c r="B43" s="7" t="s">
        <v>56</v>
      </c>
      <c r="C43" s="28"/>
      <c r="D43" s="29">
        <v>0</v>
      </c>
      <c r="E43" s="2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thickBot="1" x14ac:dyDescent="0.35">
      <c r="A44" s="30" t="s">
        <v>57</v>
      </c>
      <c r="B44" s="31" t="s">
        <v>58</v>
      </c>
      <c r="C44" s="32"/>
      <c r="D44" s="33">
        <v>0</v>
      </c>
      <c r="E44" s="2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thickBot="1" x14ac:dyDescent="0.35">
      <c r="A45" s="363" t="s">
        <v>59</v>
      </c>
      <c r="B45" s="364"/>
      <c r="C45" s="34"/>
      <c r="D45" s="35">
        <f>SUM(D39:D44)</f>
        <v>2131.96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3">
      <c r="A46" s="2"/>
      <c r="B46" s="2"/>
      <c r="C46" s="2"/>
      <c r="D46" s="2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3">
      <c r="A47" s="1"/>
      <c r="B47" s="24" t="s">
        <v>60</v>
      </c>
      <c r="C47" s="2"/>
      <c r="D47" s="2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thickBot="1" x14ac:dyDescent="0.35">
      <c r="A48" s="17"/>
      <c r="B48" s="2"/>
      <c r="C48" s="2"/>
      <c r="D48" s="2"/>
      <c r="E48" s="36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thickBot="1" x14ac:dyDescent="0.35">
      <c r="A49" s="363" t="s">
        <v>61</v>
      </c>
      <c r="B49" s="364"/>
      <c r="C49" s="26" t="s">
        <v>49</v>
      </c>
      <c r="D49" s="37" t="s">
        <v>50</v>
      </c>
      <c r="E49" s="36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3">
      <c r="A50" s="4" t="s">
        <v>22</v>
      </c>
      <c r="B50" s="5" t="s">
        <v>62</v>
      </c>
      <c r="C50" s="38">
        <f>1/12</f>
        <v>8.3333333333333329E-2</v>
      </c>
      <c r="D50" s="39">
        <f t="shared" ref="D50:D51" si="0">C50*$D$45</f>
        <v>177.66333333333333</v>
      </c>
      <c r="E50" s="36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thickBot="1" x14ac:dyDescent="0.35">
      <c r="A51" s="30" t="s">
        <v>25</v>
      </c>
      <c r="B51" s="31" t="s">
        <v>63</v>
      </c>
      <c r="C51" s="40">
        <v>0.121</v>
      </c>
      <c r="D51" s="39">
        <f t="shared" si="0"/>
        <v>257.96715999999998</v>
      </c>
      <c r="E51" s="36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thickBot="1" x14ac:dyDescent="0.35">
      <c r="A52" s="363" t="s">
        <v>64</v>
      </c>
      <c r="B52" s="364"/>
      <c r="C52" s="41">
        <f>C50+C51</f>
        <v>0.20433333333333331</v>
      </c>
      <c r="D52" s="42">
        <f>ROUND(SUM(D50:D51),2)</f>
        <v>435.63</v>
      </c>
      <c r="E52" s="36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3">
      <c r="A53" s="17"/>
      <c r="B53" s="2"/>
      <c r="C53" s="2"/>
      <c r="D53" s="2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thickBot="1" x14ac:dyDescent="0.35">
      <c r="A54" s="17"/>
      <c r="B54" s="2"/>
      <c r="C54" s="2"/>
      <c r="D54" s="2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thickBot="1" x14ac:dyDescent="0.35">
      <c r="A55" s="363" t="s">
        <v>65</v>
      </c>
      <c r="B55" s="364"/>
      <c r="C55" s="25" t="s">
        <v>49</v>
      </c>
      <c r="D55" s="26" t="s">
        <v>50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3">
      <c r="A56" s="4" t="s">
        <v>22</v>
      </c>
      <c r="B56" s="5" t="s">
        <v>66</v>
      </c>
      <c r="C56" s="38">
        <v>0.2</v>
      </c>
      <c r="D56" s="39">
        <f t="shared" ref="D56:D63" si="1">($D$45+$D$52)*C56</f>
        <v>513.51800000000003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3">
      <c r="A57" s="6" t="s">
        <v>25</v>
      </c>
      <c r="B57" s="7" t="s">
        <v>67</v>
      </c>
      <c r="C57" s="43">
        <v>1.4999999999999999E-2</v>
      </c>
      <c r="D57" s="39">
        <f t="shared" si="1"/>
        <v>38.513849999999998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3">
      <c r="A58" s="6" t="s">
        <v>28</v>
      </c>
      <c r="B58" s="7" t="s">
        <v>68</v>
      </c>
      <c r="C58" s="43">
        <v>0.01</v>
      </c>
      <c r="D58" s="39">
        <f t="shared" si="1"/>
        <v>25.675900000000002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3">
      <c r="A59" s="6" t="s">
        <v>30</v>
      </c>
      <c r="B59" s="7" t="s">
        <v>69</v>
      </c>
      <c r="C59" s="43">
        <v>2E-3</v>
      </c>
      <c r="D59" s="39">
        <f t="shared" si="1"/>
        <v>5.1351800000000001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3">
      <c r="A60" s="6" t="s">
        <v>55</v>
      </c>
      <c r="B60" s="7" t="s">
        <v>70</v>
      </c>
      <c r="C60" s="43">
        <v>2.5000000000000001E-2</v>
      </c>
      <c r="D60" s="39">
        <f t="shared" si="1"/>
        <v>64.189750000000004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3">
      <c r="A61" s="6" t="s">
        <v>57</v>
      </c>
      <c r="B61" s="7" t="s">
        <v>71</v>
      </c>
      <c r="C61" s="43">
        <v>0.08</v>
      </c>
      <c r="D61" s="39">
        <f t="shared" si="1"/>
        <v>205.40720000000002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3">
      <c r="A62" s="6" t="s">
        <v>72</v>
      </c>
      <c r="B62" s="7" t="s">
        <v>73</v>
      </c>
      <c r="C62" s="44"/>
      <c r="D62" s="45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thickBot="1" x14ac:dyDescent="0.35">
      <c r="A63" s="30" t="s">
        <v>74</v>
      </c>
      <c r="B63" s="31" t="s">
        <v>75</v>
      </c>
      <c r="C63" s="40">
        <v>6.0000000000000001E-3</v>
      </c>
      <c r="D63" s="46">
        <f t="shared" si="1"/>
        <v>15.405540000000002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thickBot="1" x14ac:dyDescent="0.35">
      <c r="A64" s="363" t="s">
        <v>64</v>
      </c>
      <c r="B64" s="364"/>
      <c r="C64" s="41">
        <f t="shared" ref="C64:D64" si="2">SUM(C56:C63)</f>
        <v>0.33800000000000008</v>
      </c>
      <c r="D64" s="47">
        <f t="shared" si="2"/>
        <v>867.84541999999999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3">
      <c r="A65" s="17"/>
      <c r="B65" s="2"/>
      <c r="C65" s="2"/>
      <c r="D65" s="2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3">
      <c r="A66" s="3" t="s">
        <v>76</v>
      </c>
      <c r="B66" s="2"/>
      <c r="C66" s="2"/>
      <c r="D66" s="2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thickBot="1" x14ac:dyDescent="0.35">
      <c r="A67" s="17"/>
      <c r="B67" s="2"/>
      <c r="C67" s="2"/>
      <c r="D67" s="2"/>
      <c r="E67" s="2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thickBot="1" x14ac:dyDescent="0.35">
      <c r="A68" s="363" t="s">
        <v>77</v>
      </c>
      <c r="B68" s="364"/>
      <c r="C68" s="37" t="s">
        <v>78</v>
      </c>
      <c r="D68" s="26" t="s">
        <v>79</v>
      </c>
      <c r="E68" s="2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3">
      <c r="A69" s="4" t="s">
        <v>22</v>
      </c>
      <c r="B69" s="48" t="s">
        <v>80</v>
      </c>
      <c r="C69" s="49">
        <v>4.83</v>
      </c>
      <c r="D69" s="45">
        <f>IF((22*2*C69-ROUND(D45*0.06,2))&lt;=0,0,(22*2*C69-ROUND(D45*0.06,2)))</f>
        <v>84.600000000000009</v>
      </c>
      <c r="E69" s="2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3">
      <c r="A70" s="6" t="s">
        <v>25</v>
      </c>
      <c r="B70" s="217" t="s">
        <v>318</v>
      </c>
      <c r="C70" s="103">
        <v>17.690000000000001</v>
      </c>
      <c r="D70" s="104">
        <f>C70*22*90%</f>
        <v>350.262</v>
      </c>
      <c r="E70" s="2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3">
      <c r="A71" s="6" t="s">
        <v>28</v>
      </c>
      <c r="B71" s="7" t="s">
        <v>81</v>
      </c>
      <c r="C71" s="20"/>
      <c r="D71" s="51"/>
      <c r="E71" s="2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3">
      <c r="A72" s="6" t="s">
        <v>30</v>
      </c>
      <c r="B72" s="217" t="s">
        <v>319</v>
      </c>
      <c r="C72" s="20"/>
      <c r="D72" s="50"/>
      <c r="E72" s="2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3">
      <c r="A73" s="6" t="s">
        <v>55</v>
      </c>
      <c r="B73" s="7" t="s">
        <v>82</v>
      </c>
      <c r="C73" s="20"/>
      <c r="D73" s="50"/>
      <c r="E73" s="2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3">
      <c r="A74" s="6" t="s">
        <v>57</v>
      </c>
      <c r="B74" s="217" t="s">
        <v>320</v>
      </c>
      <c r="C74" s="20"/>
      <c r="D74" s="50"/>
      <c r="E74" s="2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3">
      <c r="A75" s="6" t="s">
        <v>72</v>
      </c>
      <c r="B75" s="7" t="s">
        <v>58</v>
      </c>
      <c r="C75" s="20"/>
      <c r="D75" s="50"/>
      <c r="E75" s="2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3">
      <c r="A76" s="6" t="s">
        <v>74</v>
      </c>
      <c r="B76" s="7" t="s">
        <v>58</v>
      </c>
      <c r="C76" s="20"/>
      <c r="D76" s="50"/>
      <c r="E76" s="2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thickBot="1" x14ac:dyDescent="0.35">
      <c r="A77" s="6" t="s">
        <v>303</v>
      </c>
      <c r="B77" s="7" t="s">
        <v>58</v>
      </c>
      <c r="C77" s="20"/>
      <c r="D77" s="50"/>
      <c r="E77" s="2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thickBot="1" x14ac:dyDescent="0.35">
      <c r="A78" s="368" t="s">
        <v>64</v>
      </c>
      <c r="B78" s="369"/>
      <c r="C78" s="364"/>
      <c r="D78" s="52">
        <f>SUM(D69:D75)</f>
        <v>434.86200000000002</v>
      </c>
      <c r="E78" s="2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3">
      <c r="A79" s="53"/>
      <c r="B79" s="53"/>
      <c r="C79" s="53"/>
      <c r="D79" s="54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3">
      <c r="A80" s="17"/>
      <c r="B80" s="2"/>
      <c r="C80" s="2"/>
      <c r="D80" s="2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3">
      <c r="A81" s="2"/>
      <c r="B81" s="55" t="s">
        <v>83</v>
      </c>
      <c r="C81" s="2"/>
      <c r="D81" s="2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thickBot="1" x14ac:dyDescent="0.35">
      <c r="A82" s="2"/>
      <c r="B82" s="2"/>
      <c r="C82" s="2"/>
      <c r="D82" s="2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thickBot="1" x14ac:dyDescent="0.35">
      <c r="A83" s="363" t="s">
        <v>84</v>
      </c>
      <c r="B83" s="364"/>
      <c r="C83" s="26" t="s">
        <v>50</v>
      </c>
      <c r="D83" s="2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3">
      <c r="A84" s="4" t="s">
        <v>85</v>
      </c>
      <c r="B84" s="5" t="s">
        <v>86</v>
      </c>
      <c r="C84" s="56">
        <f>D52</f>
        <v>435.63</v>
      </c>
      <c r="D84" s="2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3">
      <c r="A85" s="6" t="s">
        <v>87</v>
      </c>
      <c r="B85" s="7" t="s">
        <v>88</v>
      </c>
      <c r="C85" s="51">
        <f>D64</f>
        <v>867.84541999999999</v>
      </c>
      <c r="D85" s="2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thickBot="1" x14ac:dyDescent="0.35">
      <c r="A86" s="30" t="s">
        <v>89</v>
      </c>
      <c r="B86" s="31" t="s">
        <v>90</v>
      </c>
      <c r="C86" s="57">
        <f>D78</f>
        <v>434.86200000000002</v>
      </c>
      <c r="D86" s="2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thickBot="1" x14ac:dyDescent="0.35">
      <c r="A87" s="363" t="s">
        <v>64</v>
      </c>
      <c r="B87" s="364"/>
      <c r="C87" s="58">
        <f>ROUND(SUM(C84:C86),2)</f>
        <v>1738.34</v>
      </c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3">
      <c r="A89" s="1"/>
      <c r="B89" s="24" t="s">
        <v>91</v>
      </c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thickBot="1" x14ac:dyDescent="0.35">
      <c r="A90" s="1"/>
      <c r="B90" s="1"/>
      <c r="C90" s="1"/>
      <c r="D90" s="36">
        <f>C98*D45</f>
        <v>172.61769466666669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thickBot="1" x14ac:dyDescent="0.35">
      <c r="A91" s="370" t="s">
        <v>92</v>
      </c>
      <c r="B91" s="364"/>
      <c r="C91" s="26" t="s">
        <v>49</v>
      </c>
      <c r="D91" s="37" t="s">
        <v>50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3">
      <c r="A92" s="4" t="s">
        <v>22</v>
      </c>
      <c r="B92" s="5" t="s">
        <v>93</v>
      </c>
      <c r="C92" s="38">
        <f>0.055*(1/12)</f>
        <v>4.5833333333333334E-3</v>
      </c>
      <c r="D92" s="39">
        <f t="shared" ref="D92:D97" si="3">C92*$D$45</f>
        <v>9.7714833333333342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3">
      <c r="A93" s="6" t="s">
        <v>25</v>
      </c>
      <c r="B93" s="7" t="s">
        <v>94</v>
      </c>
      <c r="C93" s="43">
        <f>(C61*C92)</f>
        <v>3.6666666666666667E-4</v>
      </c>
      <c r="D93" s="39">
        <f t="shared" si="3"/>
        <v>0.78171866666666667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3">
      <c r="A94" s="6" t="s">
        <v>28</v>
      </c>
      <c r="B94" s="7" t="s">
        <v>95</v>
      </c>
      <c r="C94" s="43">
        <f>(C61*40%)*90%*(1+5/56+5/56+5/168)</f>
        <v>3.4799999999999998E-2</v>
      </c>
      <c r="D94" s="39">
        <f t="shared" si="3"/>
        <v>74.192207999999994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3">
      <c r="A95" s="6" t="s">
        <v>30</v>
      </c>
      <c r="B95" s="7" t="s">
        <v>96</v>
      </c>
      <c r="C95" s="43">
        <f>(7/30)/12</f>
        <v>1.9444444444444445E-2</v>
      </c>
      <c r="D95" s="39">
        <f t="shared" si="3"/>
        <v>41.454777777777778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3">
      <c r="A96" s="6" t="s">
        <v>55</v>
      </c>
      <c r="B96" s="59" t="s">
        <v>97</v>
      </c>
      <c r="C96" s="43">
        <f>(C64*C95)</f>
        <v>6.5722222222222241E-3</v>
      </c>
      <c r="D96" s="39">
        <f t="shared" si="3"/>
        <v>14.011714888888893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thickBot="1" x14ac:dyDescent="0.35">
      <c r="A97" s="30" t="s">
        <v>57</v>
      </c>
      <c r="B97" s="60" t="s">
        <v>98</v>
      </c>
      <c r="C97" s="40">
        <f>5%-C94</f>
        <v>1.5200000000000005E-2</v>
      </c>
      <c r="D97" s="39">
        <f t="shared" si="3"/>
        <v>32.405792000000012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thickBot="1" x14ac:dyDescent="0.35">
      <c r="A98" s="363" t="s">
        <v>64</v>
      </c>
      <c r="B98" s="364"/>
      <c r="C98" s="61">
        <f t="shared" ref="C98:D98" si="4">SUM(C92:C97)</f>
        <v>8.0966666666666673E-2</v>
      </c>
      <c r="D98" s="62">
        <f t="shared" si="4"/>
        <v>172.61769466666669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3">
      <c r="A100" s="1"/>
      <c r="B100" s="24" t="s">
        <v>99</v>
      </c>
      <c r="C100" s="2"/>
      <c r="D100" s="2"/>
      <c r="E100" s="63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thickBot="1" x14ac:dyDescent="0.35">
      <c r="A101" s="17"/>
      <c r="B101" s="2"/>
      <c r="C101" s="2"/>
      <c r="D101" s="2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thickBot="1" x14ac:dyDescent="0.35">
      <c r="A102" s="363" t="s">
        <v>100</v>
      </c>
      <c r="B102" s="364"/>
      <c r="C102" s="25" t="s">
        <v>49</v>
      </c>
      <c r="D102" s="26" t="s">
        <v>50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3">
      <c r="A103" s="4" t="s">
        <v>22</v>
      </c>
      <c r="B103" s="64" t="s">
        <v>101</v>
      </c>
      <c r="C103" s="38">
        <f>(C50+C51)/12</f>
        <v>1.7027777777777777E-2</v>
      </c>
      <c r="D103" s="39">
        <f t="shared" ref="D103:D108" si="5">C103*$D$45</f>
        <v>36.302541111111111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3">
      <c r="A104" s="6" t="s">
        <v>25</v>
      </c>
      <c r="B104" s="60" t="s">
        <v>102</v>
      </c>
      <c r="C104" s="150">
        <f>((1/30)/12)</f>
        <v>2.7777777777777779E-3</v>
      </c>
      <c r="D104" s="39">
        <f t="shared" si="5"/>
        <v>5.9221111111111115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3">
      <c r="A105" s="6" t="s">
        <v>28</v>
      </c>
      <c r="B105" s="60" t="s">
        <v>103</v>
      </c>
      <c r="C105" s="150">
        <f>(5/30/12)*1.5%</f>
        <v>2.0833333333333332E-4</v>
      </c>
      <c r="D105" s="39">
        <f t="shared" si="5"/>
        <v>0.44415833333333332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3">
      <c r="A106" s="6" t="s">
        <v>30</v>
      </c>
      <c r="B106" s="60" t="s">
        <v>104</v>
      </c>
      <c r="C106" s="150">
        <f>(15/360)*0.8%</f>
        <v>3.3333333333333332E-4</v>
      </c>
      <c r="D106" s="39">
        <f t="shared" si="5"/>
        <v>0.71065333333333336</v>
      </c>
      <c r="E106" s="36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3">
      <c r="A107" s="6" t="s">
        <v>55</v>
      </c>
      <c r="B107" s="60" t="s">
        <v>105</v>
      </c>
      <c r="C107" s="150">
        <f>(1/12)*2%*(4/12)</f>
        <v>5.5555555555555545E-4</v>
      </c>
      <c r="D107" s="39">
        <f t="shared" si="5"/>
        <v>1.184422222222222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30" customHeight="1" thickBot="1" x14ac:dyDescent="0.35">
      <c r="A108" s="30" t="s">
        <v>57</v>
      </c>
      <c r="B108" s="60" t="s">
        <v>387</v>
      </c>
      <c r="C108" s="151">
        <f>((5/30)/12)</f>
        <v>1.3888888888888888E-2</v>
      </c>
      <c r="D108" s="39">
        <f t="shared" si="5"/>
        <v>29.610555555555553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thickBot="1" x14ac:dyDescent="0.35">
      <c r="A109" s="363" t="s">
        <v>64</v>
      </c>
      <c r="B109" s="364"/>
      <c r="C109" s="41">
        <f t="shared" ref="C109:D109" si="6">SUM(C103:C108)</f>
        <v>3.4791666666666665E-2</v>
      </c>
      <c r="D109" s="42">
        <f t="shared" si="6"/>
        <v>74.174441666666667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3">
      <c r="A111" s="371" t="s">
        <v>106</v>
      </c>
      <c r="B111" s="362"/>
      <c r="C111" s="362"/>
      <c r="D111" s="362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thickBot="1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thickBot="1" x14ac:dyDescent="0.35">
      <c r="A113" s="363" t="s">
        <v>107</v>
      </c>
      <c r="B113" s="364"/>
      <c r="C113" s="25" t="s">
        <v>49</v>
      </c>
      <c r="D113" s="26" t="s">
        <v>50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thickBot="1" x14ac:dyDescent="0.35">
      <c r="A114" s="65" t="s">
        <v>22</v>
      </c>
      <c r="B114" s="66" t="s">
        <v>108</v>
      </c>
      <c r="C114" s="67">
        <v>0</v>
      </c>
      <c r="D114" s="68">
        <f>C114*$D$45</f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thickBot="1" x14ac:dyDescent="0.35">
      <c r="A115" s="363" t="s">
        <v>64</v>
      </c>
      <c r="B115" s="364"/>
      <c r="C115" s="41">
        <f t="shared" ref="C115:D115" si="7">SUM(C114)</f>
        <v>0</v>
      </c>
      <c r="D115" s="42">
        <f t="shared" si="7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3">
      <c r="A118" s="2"/>
      <c r="B118" s="55" t="s">
        <v>109</v>
      </c>
      <c r="C118" s="2"/>
      <c r="D118" s="2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thickBot="1" x14ac:dyDescent="0.35">
      <c r="A119" s="2"/>
      <c r="B119" s="2"/>
      <c r="C119" s="2"/>
      <c r="D119" s="2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thickBot="1" x14ac:dyDescent="0.35">
      <c r="A120" s="363" t="s">
        <v>110</v>
      </c>
      <c r="B120" s="364"/>
      <c r="C120" s="26" t="s">
        <v>50</v>
      </c>
      <c r="D120" s="2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3">
      <c r="A121" s="4" t="s">
        <v>111</v>
      </c>
      <c r="B121" s="5" t="s">
        <v>112</v>
      </c>
      <c r="C121" s="56">
        <f>D109</f>
        <v>74.174441666666667</v>
      </c>
      <c r="D121" s="2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thickBot="1" x14ac:dyDescent="0.35">
      <c r="A122" s="30" t="s">
        <v>113</v>
      </c>
      <c r="B122" s="31" t="s">
        <v>114</v>
      </c>
      <c r="C122" s="57">
        <f>D115</f>
        <v>0</v>
      </c>
      <c r="D122" s="2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thickBot="1" x14ac:dyDescent="0.35">
      <c r="A123" s="363" t="s">
        <v>64</v>
      </c>
      <c r="B123" s="364"/>
      <c r="C123" s="58">
        <f>SUM(C121:C122)</f>
        <v>74.174441666666667</v>
      </c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3">
      <c r="A124" s="2"/>
      <c r="B124" s="2"/>
      <c r="C124" s="2"/>
      <c r="D124" s="2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3">
      <c r="A125" s="17"/>
      <c r="B125" s="24" t="s">
        <v>115</v>
      </c>
      <c r="C125" s="2"/>
      <c r="D125" s="2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thickBot="1" x14ac:dyDescent="0.35">
      <c r="A126" s="17"/>
      <c r="B126" s="2"/>
      <c r="C126" s="2"/>
      <c r="D126" s="2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thickBot="1" x14ac:dyDescent="0.35">
      <c r="A127" s="363" t="s">
        <v>116</v>
      </c>
      <c r="B127" s="364"/>
      <c r="C127" s="26" t="s">
        <v>50</v>
      </c>
      <c r="D127" s="2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thickBot="1" x14ac:dyDescent="0.35">
      <c r="A128" s="4" t="s">
        <v>22</v>
      </c>
      <c r="B128" s="18" t="s">
        <v>117</v>
      </c>
      <c r="C128" s="69"/>
      <c r="D128" s="2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thickBot="1" x14ac:dyDescent="0.35">
      <c r="A129" s="30" t="s">
        <v>25</v>
      </c>
      <c r="B129" s="31" t="s">
        <v>58</v>
      </c>
      <c r="C129" s="57"/>
      <c r="D129" s="2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thickBot="1" x14ac:dyDescent="0.35">
      <c r="A130" s="363" t="s">
        <v>64</v>
      </c>
      <c r="B130" s="364"/>
      <c r="C130" s="52">
        <f>SUM(C128:C129)</f>
        <v>0</v>
      </c>
      <c r="D130" s="2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3">
      <c r="A131" s="70"/>
      <c r="B131" s="2"/>
      <c r="C131" s="2"/>
      <c r="D131" s="2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3">
      <c r="A132" s="17"/>
      <c r="B132" s="24" t="s">
        <v>118</v>
      </c>
      <c r="C132" s="2"/>
      <c r="D132" s="2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thickBot="1" x14ac:dyDescent="0.35">
      <c r="A133" s="17"/>
      <c r="B133" s="2"/>
      <c r="C133" s="2"/>
      <c r="D133" s="2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thickBot="1" x14ac:dyDescent="0.35">
      <c r="A134" s="363" t="s">
        <v>119</v>
      </c>
      <c r="B134" s="364"/>
      <c r="C134" s="26" t="s">
        <v>49</v>
      </c>
      <c r="D134" s="26" t="s">
        <v>50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3">
      <c r="A135" s="4" t="s">
        <v>22</v>
      </c>
      <c r="B135" s="5" t="s">
        <v>120</v>
      </c>
      <c r="C135" s="221"/>
      <c r="D135" s="222">
        <f>C135*C158</f>
        <v>0</v>
      </c>
      <c r="E135" s="1"/>
      <c r="F135" s="7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3">
      <c r="A136" s="6" t="s">
        <v>25</v>
      </c>
      <c r="B136" s="7" t="s">
        <v>121</v>
      </c>
      <c r="C136" s="223"/>
      <c r="D136" s="224">
        <f>C136*(D135+C158)</f>
        <v>0</v>
      </c>
      <c r="E136" s="1"/>
      <c r="F136" s="6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3">
      <c r="A137" s="112" t="s">
        <v>28</v>
      </c>
      <c r="B137" s="365">
        <v>2</v>
      </c>
      <c r="C137" s="366"/>
      <c r="D137" s="367"/>
      <c r="E137" s="1"/>
      <c r="F137" s="6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3">
      <c r="A138" s="220" t="s">
        <v>307</v>
      </c>
      <c r="B138" s="358" t="s">
        <v>308</v>
      </c>
      <c r="C138" s="359"/>
      <c r="D138" s="360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3">
      <c r="A139" s="6"/>
      <c r="B139" s="7" t="s">
        <v>122</v>
      </c>
      <c r="C139" s="223">
        <v>6.4999999999999997E-3</v>
      </c>
      <c r="D139" s="72">
        <f>((C158+D135+D136)/(1-$C$145))*C139</f>
        <v>29.295127406860065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" customHeight="1" x14ac:dyDescent="0.3">
      <c r="A140" s="6"/>
      <c r="B140" s="7" t="s">
        <v>123</v>
      </c>
      <c r="C140" s="223">
        <v>0.03</v>
      </c>
      <c r="D140" s="72">
        <f>((C$158+D$135+D$136)/(1-$C$145))*C140</f>
        <v>135.20828033935413</v>
      </c>
      <c r="E140" s="73"/>
      <c r="F140" s="7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" customHeight="1" x14ac:dyDescent="0.3">
      <c r="A141" s="6"/>
      <c r="B141" s="113" t="s">
        <v>309</v>
      </c>
      <c r="C141" s="150"/>
      <c r="D141" s="188">
        <f>((C$158+D$135+D$136)/(1-$C$146))*C141</f>
        <v>0</v>
      </c>
      <c r="E141" s="73"/>
      <c r="F141" s="7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3">
      <c r="A142" s="220" t="s">
        <v>310</v>
      </c>
      <c r="B142" s="358" t="s">
        <v>311</v>
      </c>
      <c r="C142" s="359"/>
      <c r="D142" s="360"/>
      <c r="E142" s="73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3">
      <c r="A143" s="220" t="s">
        <v>312</v>
      </c>
      <c r="B143" s="358" t="s">
        <v>313</v>
      </c>
      <c r="C143" s="359"/>
      <c r="D143" s="360"/>
      <c r="E143" s="73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" customHeight="1" x14ac:dyDescent="0.3">
      <c r="A144" s="6"/>
      <c r="B144" s="7" t="s">
        <v>124</v>
      </c>
      <c r="C144" s="223">
        <v>0.05</v>
      </c>
      <c r="D144" s="72">
        <f>((C$158+D$135+D$136)/(1-$C$145))*C144</f>
        <v>225.3471338989236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thickBot="1" x14ac:dyDescent="0.35">
      <c r="A145" s="6"/>
      <c r="B145" s="31" t="s">
        <v>125</v>
      </c>
      <c r="C145" s="32">
        <f>SUM(C139:C144)</f>
        <v>8.6499999999999994E-2</v>
      </c>
      <c r="D145" s="33">
        <f>SUM(D144+D140+D139)</f>
        <v>389.85054164513781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thickBot="1" x14ac:dyDescent="0.35">
      <c r="A146" s="74" t="s">
        <v>64</v>
      </c>
      <c r="B146" s="75"/>
      <c r="C146" s="41">
        <f>SUM(C135,C136,C145)</f>
        <v>8.6499999999999994E-2</v>
      </c>
      <c r="D146" s="58">
        <f>D145+D136+D135</f>
        <v>389.85054164513781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3">
      <c r="A147" s="76"/>
      <c r="B147" s="76"/>
      <c r="C147" s="77"/>
      <c r="D147" s="78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3">
      <c r="A148" s="361" t="s">
        <v>126</v>
      </c>
      <c r="B148" s="362"/>
      <c r="C148" s="362"/>
      <c r="D148" s="362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3">
      <c r="A149" s="79"/>
      <c r="B149" s="79"/>
      <c r="C149" s="79"/>
      <c r="D149" s="79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3">
      <c r="A150" s="70"/>
      <c r="B150" s="24" t="s">
        <v>127</v>
      </c>
      <c r="C150" s="2"/>
      <c r="D150" s="2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thickBot="1" x14ac:dyDescent="0.35">
      <c r="A151" s="17"/>
      <c r="B151" s="2"/>
      <c r="C151" s="2"/>
      <c r="D151" s="2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thickBot="1" x14ac:dyDescent="0.35">
      <c r="A152" s="74" t="s">
        <v>128</v>
      </c>
      <c r="B152" s="75"/>
      <c r="C152" s="26" t="s">
        <v>50</v>
      </c>
      <c r="D152" s="2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3">
      <c r="A153" s="4" t="s">
        <v>22</v>
      </c>
      <c r="B153" s="5" t="s">
        <v>47</v>
      </c>
      <c r="C153" s="80">
        <f>D45</f>
        <v>2131.96</v>
      </c>
      <c r="D153" s="8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3">
      <c r="A154" s="6" t="s">
        <v>25</v>
      </c>
      <c r="B154" s="7" t="s">
        <v>60</v>
      </c>
      <c r="C154" s="29">
        <f>C87</f>
        <v>1738.34</v>
      </c>
      <c r="D154" s="8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3">
      <c r="A155" s="6" t="s">
        <v>28</v>
      </c>
      <c r="B155" s="7" t="s">
        <v>91</v>
      </c>
      <c r="C155" s="29">
        <f>D98</f>
        <v>172.61769466666669</v>
      </c>
      <c r="D155" s="8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3">
      <c r="A156" s="6" t="s">
        <v>30</v>
      </c>
      <c r="B156" s="7" t="s">
        <v>99</v>
      </c>
      <c r="C156" s="29">
        <f>C123</f>
        <v>74.174441666666667</v>
      </c>
      <c r="D156" s="81"/>
      <c r="E156" s="63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3">
      <c r="A157" s="6" t="s">
        <v>55</v>
      </c>
      <c r="B157" s="7" t="s">
        <v>129</v>
      </c>
      <c r="C157" s="29">
        <f>C130</f>
        <v>0</v>
      </c>
      <c r="D157" s="82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3">
      <c r="A158" s="83"/>
      <c r="B158" s="84" t="s">
        <v>130</v>
      </c>
      <c r="C158" s="29">
        <f>C153+C154+C155+C156+C157</f>
        <v>4117.0921363333337</v>
      </c>
      <c r="D158" s="82" t="e">
        <f>#REF!</f>
        <v>#REF!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thickBot="1" x14ac:dyDescent="0.35">
      <c r="A159" s="30" t="s">
        <v>55</v>
      </c>
      <c r="B159" s="31" t="s">
        <v>131</v>
      </c>
      <c r="C159" s="33">
        <f>D146</f>
        <v>389.85054164513781</v>
      </c>
      <c r="D159" s="82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thickBot="1" x14ac:dyDescent="0.35">
      <c r="A160" s="74" t="s">
        <v>132</v>
      </c>
      <c r="B160" s="75"/>
      <c r="C160" s="85">
        <f>C158+C159</f>
        <v>4506.9426779784717</v>
      </c>
      <c r="D160" s="82">
        <f>C160*19*12</f>
        <v>1027582.9305790914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3">
      <c r="A161" s="1"/>
      <c r="B161" s="1"/>
      <c r="C161" s="1"/>
      <c r="D161" s="86">
        <f>1262125.9</f>
        <v>1262125.8999999999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3">
      <c r="A162" s="1"/>
      <c r="B162" s="1"/>
      <c r="C162" s="1"/>
      <c r="D162" s="87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3">
      <c r="A163" s="88"/>
      <c r="B163" s="88"/>
      <c r="C163" s="88"/>
      <c r="D163" s="88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3">
      <c r="A164" s="88"/>
      <c r="B164" s="88"/>
      <c r="C164" s="88"/>
      <c r="D164" s="88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30.7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9.2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2.7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2.75" customHeight="1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2.75" customHeight="1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2.75" customHeight="1" x14ac:dyDescent="0.3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</sheetData>
  <mergeCells count="33">
    <mergeCell ref="A64:B64"/>
    <mergeCell ref="A2:C3"/>
    <mergeCell ref="A4:C4"/>
    <mergeCell ref="A5:C5"/>
    <mergeCell ref="A6:C6"/>
    <mergeCell ref="A18:C18"/>
    <mergeCell ref="A29:C29"/>
    <mergeCell ref="A38:B38"/>
    <mergeCell ref="A45:B45"/>
    <mergeCell ref="A49:B49"/>
    <mergeCell ref="A52:B52"/>
    <mergeCell ref="A55:B55"/>
    <mergeCell ref="A120:B120"/>
    <mergeCell ref="A68:B68"/>
    <mergeCell ref="A78:C78"/>
    <mergeCell ref="A83:B83"/>
    <mergeCell ref="A87:B87"/>
    <mergeCell ref="A91:B91"/>
    <mergeCell ref="A98:B98"/>
    <mergeCell ref="A102:B102"/>
    <mergeCell ref="A109:B109"/>
    <mergeCell ref="A111:D111"/>
    <mergeCell ref="A113:B113"/>
    <mergeCell ref="A115:B115"/>
    <mergeCell ref="B143:D143"/>
    <mergeCell ref="A148:D148"/>
    <mergeCell ref="A123:B123"/>
    <mergeCell ref="A127:B127"/>
    <mergeCell ref="A130:B130"/>
    <mergeCell ref="A134:B134"/>
    <mergeCell ref="B138:D138"/>
    <mergeCell ref="B142:D142"/>
    <mergeCell ref="B137:D137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71FD7-9E7C-4811-829F-921615A703B4}">
  <dimension ref="A1:F168"/>
  <sheetViews>
    <sheetView workbookViewId="0"/>
  </sheetViews>
  <sheetFormatPr defaultColWidth="14.5546875" defaultRowHeight="13.8" x14ac:dyDescent="0.3"/>
  <cols>
    <col min="1" max="1" width="38.44140625" style="105" customWidth="1"/>
    <col min="2" max="2" width="58.109375" style="105" customWidth="1"/>
    <col min="3" max="3" width="28.88671875" style="105" customWidth="1"/>
    <col min="4" max="4" width="23.6640625" style="105" customWidth="1"/>
    <col min="5" max="5" width="7" style="105" customWidth="1"/>
    <col min="6" max="6" width="28" style="105" bestFit="1" customWidth="1"/>
    <col min="7" max="7" width="10.109375" style="105" customWidth="1"/>
    <col min="8" max="8" width="14.6640625" style="105" customWidth="1"/>
    <col min="9" max="16384" width="14.5546875" style="105"/>
  </cols>
  <sheetData>
    <row r="1" spans="1:4" ht="15" customHeight="1" thickBot="1" x14ac:dyDescent="0.35"/>
    <row r="2" spans="1:4" ht="15" customHeight="1" x14ac:dyDescent="0.3">
      <c r="A2" s="395" t="s">
        <v>0</v>
      </c>
      <c r="B2" s="396"/>
      <c r="C2" s="397"/>
    </row>
    <row r="3" spans="1:4" ht="13.5" customHeight="1" thickBot="1" x14ac:dyDescent="0.35">
      <c r="A3" s="398"/>
      <c r="B3" s="399"/>
      <c r="C3" s="400"/>
      <c r="D3" s="106"/>
    </row>
    <row r="4" spans="1:4" ht="14.4" thickBot="1" x14ac:dyDescent="0.35">
      <c r="A4" s="392" t="s">
        <v>1</v>
      </c>
      <c r="B4" s="393"/>
      <c r="C4" s="394"/>
      <c r="D4" s="106"/>
    </row>
    <row r="5" spans="1:4" ht="14.4" x14ac:dyDescent="0.3">
      <c r="A5" s="428" t="str">
        <f>'Secretariado Tecnico'!A5:C5</f>
        <v>Razão Social: XXXXXXXXXXXXXXXXXXXXXXXX</v>
      </c>
      <c r="B5" s="429"/>
      <c r="C5" s="430"/>
      <c r="D5" s="106"/>
    </row>
    <row r="6" spans="1:4" ht="14.4" x14ac:dyDescent="0.3">
      <c r="A6" s="431" t="str">
        <f>'Secretariado Tecnico'!A6:C6</f>
        <v>CNPJ: XXXXXXXXXXXXXXXXXXXX</v>
      </c>
      <c r="B6" s="432"/>
      <c r="C6" s="433"/>
      <c r="D6" s="106"/>
    </row>
    <row r="7" spans="1:4" x14ac:dyDescent="0.3">
      <c r="A7" s="434" t="s">
        <v>296</v>
      </c>
      <c r="B7" s="435" t="str">
        <f>'Secretariado Tecnico'!B7</f>
        <v>Licitação nº XX/XXXX</v>
      </c>
      <c r="C7" s="436" t="str">
        <f>'Secretariado Tecnico'!C7</f>
        <v>Contrato nº XX/XXXX</v>
      </c>
      <c r="D7" s="106"/>
    </row>
    <row r="8" spans="1:4" x14ac:dyDescent="0.3">
      <c r="A8" s="437" t="s">
        <v>4</v>
      </c>
      <c r="B8" s="435">
        <f>'Secretariado Tecnico'!B8</f>
        <v>0</v>
      </c>
      <c r="C8" s="438"/>
      <c r="D8" s="106"/>
    </row>
    <row r="9" spans="1:4" x14ac:dyDescent="0.3">
      <c r="A9" s="437" t="str">
        <f>'Secretariado Tecnico'!A9</f>
        <v>Bairro:</v>
      </c>
      <c r="B9" s="435" t="str">
        <f>'Secretariado Tecnico'!B9</f>
        <v>Cidade:</v>
      </c>
      <c r="C9" s="438" t="str">
        <f>'Secretariado Tecnico'!C9</f>
        <v>Estado:</v>
      </c>
      <c r="D9" s="106"/>
    </row>
    <row r="10" spans="1:4" x14ac:dyDescent="0.3">
      <c r="A10" s="437" t="str">
        <f>'Secretariado Tecnico'!A10</f>
        <v>CEP:</v>
      </c>
      <c r="B10" s="435" t="str">
        <f>'Secretariado Tecnico'!B10</f>
        <v>Telefone:</v>
      </c>
      <c r="C10" s="438" t="str">
        <f>'Secretariado Tecnico'!C10</f>
        <v>Celular</v>
      </c>
      <c r="D10" s="106"/>
    </row>
    <row r="11" spans="1:4" x14ac:dyDescent="0.3">
      <c r="A11" s="437" t="str">
        <f>'Secretariado Tecnico'!A11</f>
        <v>Email:</v>
      </c>
      <c r="B11" s="435" t="str">
        <f>'Secretariado Tecnico'!B11</f>
        <v>Dados Bancários (para emissão de nota de empenho):</v>
      </c>
      <c r="C11" s="438">
        <f>'Secretariado Tecnico'!C11</f>
        <v>0</v>
      </c>
      <c r="D11" s="106"/>
    </row>
    <row r="12" spans="1:4" x14ac:dyDescent="0.3">
      <c r="A12" s="437" t="str">
        <f>'Secretariado Tecnico'!A12</f>
        <v>Representante Legal Qualificado:</v>
      </c>
      <c r="B12" s="435">
        <f>'Secretariado Tecnico'!B12</f>
        <v>0</v>
      </c>
      <c r="C12" s="438">
        <f>'Secretariado Tecnico'!C12</f>
        <v>0</v>
      </c>
      <c r="D12" s="106"/>
    </row>
    <row r="13" spans="1:4" x14ac:dyDescent="0.3">
      <c r="A13" s="437" t="str">
        <f>'Secretariado Tecnico'!A13</f>
        <v>Identidade:</v>
      </c>
      <c r="B13" s="435" t="str">
        <f>'Secretariado Tecnico'!B13</f>
        <v>Órgão Expedidor:</v>
      </c>
      <c r="C13" s="438" t="str">
        <f>'Secretariado Tecnico'!C13</f>
        <v>CPF:</v>
      </c>
      <c r="D13" s="106"/>
    </row>
    <row r="14" spans="1:4" x14ac:dyDescent="0.3">
      <c r="A14" s="437" t="str">
        <f>'Secretariado Tecnico'!A14</f>
        <v>Nacionalidade:</v>
      </c>
      <c r="B14" s="435" t="str">
        <f>'Secretariado Tecnico'!B14</f>
        <v>Qualificação profissional na empresa:</v>
      </c>
      <c r="C14" s="438" t="str">
        <f>'Secretariado Tecnico'!C14</f>
        <v>Estado Civil:</v>
      </c>
      <c r="D14" s="106"/>
    </row>
    <row r="15" spans="1:4" ht="14.4" thickBot="1" x14ac:dyDescent="0.35">
      <c r="A15" s="439" t="str">
        <f>'Secretariado Tecnico'!A15</f>
        <v>Validade da Proposta: 60(sessenta) dias</v>
      </c>
      <c r="B15" s="440">
        <f>'Secretariado Tecnico'!B15</f>
        <v>0</v>
      </c>
      <c r="C15" s="441">
        <f>'Secretariado Tecnico'!C15</f>
        <v>0</v>
      </c>
      <c r="D15" s="106"/>
    </row>
    <row r="16" spans="1:4" x14ac:dyDescent="0.3">
      <c r="A16" s="106"/>
      <c r="B16" s="106"/>
      <c r="C16" s="106"/>
      <c r="D16" s="106"/>
    </row>
    <row r="17" spans="1:4" ht="14.4" thickBot="1" x14ac:dyDescent="0.35">
      <c r="A17" s="106"/>
      <c r="B17" s="109"/>
      <c r="C17" s="106"/>
      <c r="D17" s="106"/>
    </row>
    <row r="18" spans="1:4" ht="15" customHeight="1" thickBot="1" x14ac:dyDescent="0.35">
      <c r="A18" s="392" t="s">
        <v>21</v>
      </c>
      <c r="B18" s="393"/>
      <c r="C18" s="394"/>
      <c r="D18" s="106"/>
    </row>
    <row r="19" spans="1:4" x14ac:dyDescent="0.3">
      <c r="A19" s="110" t="s">
        <v>22</v>
      </c>
      <c r="B19" s="111" t="s">
        <v>23</v>
      </c>
      <c r="C19" s="427" t="str">
        <f>'Secretariado Tecnico'!C19</f>
        <v>XX/XX/XXXX</v>
      </c>
      <c r="D19" s="106"/>
    </row>
    <row r="20" spans="1:4" x14ac:dyDescent="0.3">
      <c r="A20" s="112" t="s">
        <v>25</v>
      </c>
      <c r="B20" s="113" t="s">
        <v>26</v>
      </c>
      <c r="C20" s="8" t="s">
        <v>27</v>
      </c>
      <c r="D20" s="106"/>
    </row>
    <row r="21" spans="1:4" x14ac:dyDescent="0.3">
      <c r="A21" s="112" t="s">
        <v>28</v>
      </c>
      <c r="B21" s="113" t="s">
        <v>29</v>
      </c>
      <c r="C21" s="216" t="s">
        <v>315</v>
      </c>
      <c r="D21" s="106"/>
    </row>
    <row r="22" spans="1:4" ht="14.4" thickBot="1" x14ac:dyDescent="0.35">
      <c r="A22" s="114" t="s">
        <v>30</v>
      </c>
      <c r="B22" s="115" t="s">
        <v>31</v>
      </c>
      <c r="C22" s="11" t="s">
        <v>32</v>
      </c>
      <c r="D22" s="106"/>
    </row>
    <row r="23" spans="1:4" x14ac:dyDescent="0.3">
      <c r="A23" s="106"/>
      <c r="B23" s="106"/>
      <c r="C23" s="106"/>
      <c r="D23" s="106"/>
    </row>
    <row r="24" spans="1:4" ht="14.4" thickBot="1" x14ac:dyDescent="0.35">
      <c r="A24" s="106"/>
      <c r="B24" s="106"/>
      <c r="C24" s="106"/>
      <c r="D24" s="106"/>
    </row>
    <row r="25" spans="1:4" ht="14.4" thickBot="1" x14ac:dyDescent="0.35">
      <c r="A25" s="116" t="s">
        <v>33</v>
      </c>
      <c r="B25" s="116" t="s">
        <v>34</v>
      </c>
      <c r="C25" s="107" t="s">
        <v>35</v>
      </c>
      <c r="D25" s="106"/>
    </row>
    <row r="26" spans="1:4" ht="14.4" thickBot="1" x14ac:dyDescent="0.35">
      <c r="A26" s="117"/>
      <c r="B26" s="118" t="s">
        <v>299</v>
      </c>
      <c r="C26" s="119">
        <v>1</v>
      </c>
      <c r="D26" s="106"/>
    </row>
    <row r="27" spans="1:4" x14ac:dyDescent="0.3">
      <c r="A27" s="106"/>
      <c r="B27" s="106"/>
      <c r="C27" s="106"/>
      <c r="D27" s="106"/>
    </row>
    <row r="28" spans="1:4" ht="14.4" thickBot="1" x14ac:dyDescent="0.35">
      <c r="A28" s="106"/>
      <c r="B28" s="120"/>
      <c r="C28" s="106"/>
      <c r="D28" s="106"/>
    </row>
    <row r="29" spans="1:4" ht="14.4" thickBot="1" x14ac:dyDescent="0.35">
      <c r="A29" s="392" t="s">
        <v>38</v>
      </c>
      <c r="B29" s="393"/>
      <c r="C29" s="394"/>
    </row>
    <row r="30" spans="1:4" ht="14.4" thickBot="1" x14ac:dyDescent="0.35">
      <c r="A30" s="110">
        <v>1</v>
      </c>
      <c r="B30" s="121" t="s">
        <v>39</v>
      </c>
      <c r="C30" s="122" t="s">
        <v>316</v>
      </c>
    </row>
    <row r="31" spans="1:4" ht="14.4" thickBot="1" x14ac:dyDescent="0.35">
      <c r="A31" s="112">
        <v>2</v>
      </c>
      <c r="B31" s="123" t="s">
        <v>41</v>
      </c>
      <c r="C31" s="102">
        <v>1372.95</v>
      </c>
      <c r="D31" s="106"/>
    </row>
    <row r="32" spans="1:4" x14ac:dyDescent="0.3">
      <c r="A32" s="112">
        <v>3</v>
      </c>
      <c r="B32" s="123" t="s">
        <v>42</v>
      </c>
      <c r="C32" s="124" t="s">
        <v>317</v>
      </c>
      <c r="D32" s="106"/>
    </row>
    <row r="33" spans="1:5" ht="14.4" x14ac:dyDescent="0.3">
      <c r="A33" s="112">
        <v>3</v>
      </c>
      <c r="B33" s="125" t="s">
        <v>44</v>
      </c>
      <c r="C33" s="303" t="s">
        <v>386</v>
      </c>
      <c r="D33" s="106"/>
    </row>
    <row r="34" spans="1:5" ht="14.4" thickBot="1" x14ac:dyDescent="0.35">
      <c r="A34" s="114">
        <v>4</v>
      </c>
      <c r="B34" s="126" t="s">
        <v>46</v>
      </c>
      <c r="C34" s="127">
        <v>44197</v>
      </c>
      <c r="D34" s="106"/>
    </row>
    <row r="35" spans="1:5" x14ac:dyDescent="0.3">
      <c r="A35" s="106"/>
      <c r="B35" s="106"/>
      <c r="C35" s="106"/>
      <c r="D35" s="106"/>
    </row>
    <row r="36" spans="1:5" x14ac:dyDescent="0.3">
      <c r="B36" s="128" t="s">
        <v>47</v>
      </c>
      <c r="C36" s="106"/>
      <c r="D36" s="106"/>
    </row>
    <row r="37" spans="1:5" ht="14.4" thickBot="1" x14ac:dyDescent="0.35">
      <c r="A37" s="120"/>
      <c r="B37" s="106"/>
      <c r="C37" s="106"/>
      <c r="D37" s="106"/>
    </row>
    <row r="38" spans="1:5" ht="14.4" thickBot="1" x14ac:dyDescent="0.35">
      <c r="A38" s="387" t="s">
        <v>48</v>
      </c>
      <c r="B38" s="388"/>
      <c r="C38" s="129" t="s">
        <v>49</v>
      </c>
      <c r="D38" s="130" t="s">
        <v>50</v>
      </c>
      <c r="E38" s="106"/>
    </row>
    <row r="39" spans="1:5" x14ac:dyDescent="0.3">
      <c r="A39" s="110" t="s">
        <v>22</v>
      </c>
      <c r="B39" s="111" t="s">
        <v>51</v>
      </c>
      <c r="C39" s="131"/>
      <c r="D39" s="304">
        <f>C31</f>
        <v>1372.95</v>
      </c>
      <c r="E39" s="106"/>
    </row>
    <row r="40" spans="1:5" x14ac:dyDescent="0.3">
      <c r="A40" s="112" t="s">
        <v>25</v>
      </c>
      <c r="B40" s="113" t="s">
        <v>52</v>
      </c>
      <c r="C40" s="132"/>
      <c r="D40" s="133">
        <v>0</v>
      </c>
      <c r="E40" s="106"/>
    </row>
    <row r="41" spans="1:5" x14ac:dyDescent="0.3">
      <c r="A41" s="112" t="s">
        <v>28</v>
      </c>
      <c r="B41" s="113" t="s">
        <v>53</v>
      </c>
      <c r="C41" s="132"/>
      <c r="D41" s="133">
        <v>0</v>
      </c>
      <c r="E41" s="106"/>
    </row>
    <row r="42" spans="1:5" x14ac:dyDescent="0.3">
      <c r="A42" s="112" t="s">
        <v>30</v>
      </c>
      <c r="B42" s="113" t="s">
        <v>54</v>
      </c>
      <c r="C42" s="132"/>
      <c r="D42" s="133">
        <v>0</v>
      </c>
      <c r="E42" s="106"/>
    </row>
    <row r="43" spans="1:5" x14ac:dyDescent="0.3">
      <c r="A43" s="112" t="s">
        <v>55</v>
      </c>
      <c r="B43" s="113" t="s">
        <v>56</v>
      </c>
      <c r="C43" s="132"/>
      <c r="D43" s="133">
        <v>0</v>
      </c>
      <c r="E43" s="106"/>
    </row>
    <row r="44" spans="1:5" ht="14.4" thickBot="1" x14ac:dyDescent="0.35">
      <c r="A44" s="134" t="s">
        <v>57</v>
      </c>
      <c r="B44" s="135" t="s">
        <v>58</v>
      </c>
      <c r="C44" s="136"/>
      <c r="D44" s="137">
        <v>0</v>
      </c>
      <c r="E44" s="106"/>
    </row>
    <row r="45" spans="1:5" ht="14.4" thickBot="1" x14ac:dyDescent="0.35">
      <c r="A45" s="385" t="s">
        <v>59</v>
      </c>
      <c r="B45" s="386"/>
      <c r="C45" s="140"/>
      <c r="D45" s="141">
        <f>SUM(D39:D44)</f>
        <v>1372.95</v>
      </c>
      <c r="E45" s="106"/>
    </row>
    <row r="46" spans="1:5" x14ac:dyDescent="0.3">
      <c r="A46" s="106"/>
      <c r="B46" s="106"/>
      <c r="C46" s="106"/>
      <c r="D46" s="106"/>
      <c r="E46" s="106"/>
    </row>
    <row r="47" spans="1:5" x14ac:dyDescent="0.3">
      <c r="B47" s="128" t="s">
        <v>60</v>
      </c>
      <c r="C47" s="106"/>
      <c r="D47" s="106"/>
    </row>
    <row r="48" spans="1:5" ht="14.4" thickBot="1" x14ac:dyDescent="0.35">
      <c r="A48" s="120"/>
      <c r="B48" s="106"/>
      <c r="C48" s="106"/>
      <c r="D48" s="106"/>
    </row>
    <row r="49" spans="1:5" ht="14.4" thickBot="1" x14ac:dyDescent="0.35">
      <c r="A49" s="385" t="s">
        <v>61</v>
      </c>
      <c r="B49" s="386"/>
      <c r="C49" s="130" t="s">
        <v>49</v>
      </c>
      <c r="D49" s="142" t="s">
        <v>50</v>
      </c>
    </row>
    <row r="50" spans="1:5" x14ac:dyDescent="0.3">
      <c r="A50" s="110" t="s">
        <v>22</v>
      </c>
      <c r="B50" s="111" t="s">
        <v>62</v>
      </c>
      <c r="C50" s="143">
        <f>1/12</f>
        <v>8.3333333333333329E-2</v>
      </c>
      <c r="D50" s="144">
        <f>C50*$D$45</f>
        <v>114.41249999999999</v>
      </c>
      <c r="E50" s="145"/>
    </row>
    <row r="51" spans="1:5" ht="14.4" thickBot="1" x14ac:dyDescent="0.35">
      <c r="A51" s="134" t="s">
        <v>25</v>
      </c>
      <c r="B51" s="135" t="s">
        <v>63</v>
      </c>
      <c r="C51" s="146">
        <v>0.121</v>
      </c>
      <c r="D51" s="144">
        <f>C51*$D$45</f>
        <v>166.12694999999999</v>
      </c>
      <c r="E51" s="145"/>
    </row>
    <row r="52" spans="1:5" ht="14.4" thickBot="1" x14ac:dyDescent="0.35">
      <c r="A52" s="385" t="s">
        <v>64</v>
      </c>
      <c r="B52" s="386"/>
      <c r="C52" s="147">
        <f>C50+C51</f>
        <v>0.20433333333333331</v>
      </c>
      <c r="D52" s="148">
        <f>ROUND(SUM(D50:D51),2)</f>
        <v>280.54000000000002</v>
      </c>
      <c r="E52" s="145"/>
    </row>
    <row r="53" spans="1:5" x14ac:dyDescent="0.3">
      <c r="A53" s="120"/>
      <c r="B53" s="106"/>
      <c r="C53" s="106"/>
      <c r="D53" s="106"/>
      <c r="E53" s="145"/>
    </row>
    <row r="54" spans="1:5" ht="14.4" thickBot="1" x14ac:dyDescent="0.35">
      <c r="A54" s="120"/>
      <c r="B54" s="106"/>
      <c r="C54" s="106"/>
      <c r="D54" s="106"/>
      <c r="E54" s="145"/>
    </row>
    <row r="55" spans="1:5" ht="14.4" thickBot="1" x14ac:dyDescent="0.35">
      <c r="A55" s="385" t="s">
        <v>65</v>
      </c>
      <c r="B55" s="386"/>
      <c r="C55" s="129" t="s">
        <v>49</v>
      </c>
      <c r="D55" s="130" t="s">
        <v>50</v>
      </c>
    </row>
    <row r="56" spans="1:5" x14ac:dyDescent="0.3">
      <c r="A56" s="110" t="s">
        <v>22</v>
      </c>
      <c r="B56" s="111" t="s">
        <v>66</v>
      </c>
      <c r="C56" s="131">
        <v>0.2</v>
      </c>
      <c r="D56" s="144">
        <f>($D$45+$D$52)*C56</f>
        <v>330.69800000000004</v>
      </c>
    </row>
    <row r="57" spans="1:5" x14ac:dyDescent="0.3">
      <c r="A57" s="112" t="s">
        <v>25</v>
      </c>
      <c r="B57" s="113" t="s">
        <v>67</v>
      </c>
      <c r="C57" s="132">
        <v>1.4999999999999999E-2</v>
      </c>
      <c r="D57" s="144">
        <f>($D$45+$D$52)*C57</f>
        <v>24.802350000000001</v>
      </c>
    </row>
    <row r="58" spans="1:5" x14ac:dyDescent="0.3">
      <c r="A58" s="112" t="s">
        <v>28</v>
      </c>
      <c r="B58" s="113" t="s">
        <v>68</v>
      </c>
      <c r="C58" s="132">
        <v>0.01</v>
      </c>
      <c r="D58" s="144">
        <f t="shared" ref="D58:D60" si="0">($D$45+$D$52)*C58</f>
        <v>16.5349</v>
      </c>
    </row>
    <row r="59" spans="1:5" x14ac:dyDescent="0.3">
      <c r="A59" s="112" t="s">
        <v>30</v>
      </c>
      <c r="B59" s="113" t="s">
        <v>69</v>
      </c>
      <c r="C59" s="132">
        <v>2E-3</v>
      </c>
      <c r="D59" s="144">
        <f>($D$45+$D$52)*C59</f>
        <v>3.3069800000000003</v>
      </c>
    </row>
    <row r="60" spans="1:5" x14ac:dyDescent="0.3">
      <c r="A60" s="112" t="s">
        <v>55</v>
      </c>
      <c r="B60" s="113" t="s">
        <v>70</v>
      </c>
      <c r="C60" s="132">
        <v>2.5000000000000001E-2</v>
      </c>
      <c r="D60" s="144">
        <f t="shared" si="0"/>
        <v>41.337250000000004</v>
      </c>
    </row>
    <row r="61" spans="1:5" x14ac:dyDescent="0.3">
      <c r="A61" s="112" t="s">
        <v>57</v>
      </c>
      <c r="B61" s="113" t="s">
        <v>71</v>
      </c>
      <c r="C61" s="132">
        <v>0.08</v>
      </c>
      <c r="D61" s="144">
        <f>($D$45+$D$52)*C61</f>
        <v>132.2792</v>
      </c>
    </row>
    <row r="62" spans="1:5" x14ac:dyDescent="0.3">
      <c r="A62" s="112" t="s">
        <v>72</v>
      </c>
      <c r="B62" s="113" t="s">
        <v>73</v>
      </c>
      <c r="C62" s="150"/>
      <c r="D62" s="144">
        <f>($D$45+$D$52)*C62</f>
        <v>0</v>
      </c>
    </row>
    <row r="63" spans="1:5" ht="14.4" thickBot="1" x14ac:dyDescent="0.35">
      <c r="A63" s="134" t="s">
        <v>74</v>
      </c>
      <c r="B63" s="135" t="s">
        <v>75</v>
      </c>
      <c r="C63" s="136">
        <v>6.0000000000000001E-3</v>
      </c>
      <c r="D63" s="152">
        <f>($D$45+$D$52)*C63</f>
        <v>9.9209399999999999</v>
      </c>
    </row>
    <row r="64" spans="1:5" ht="14.4" thickBot="1" x14ac:dyDescent="0.35">
      <c r="A64" s="385" t="s">
        <v>64</v>
      </c>
      <c r="B64" s="386"/>
      <c r="C64" s="147">
        <f>SUM(C56:C63)</f>
        <v>0.33800000000000008</v>
      </c>
      <c r="D64" s="153">
        <f>SUM(D56:D63)</f>
        <v>558.87961999999993</v>
      </c>
    </row>
    <row r="65" spans="1:5" x14ac:dyDescent="0.3">
      <c r="A65" s="120"/>
      <c r="B65" s="106"/>
      <c r="C65" s="106"/>
      <c r="D65" s="106"/>
    </row>
    <row r="66" spans="1:5" ht="14.4" x14ac:dyDescent="0.3">
      <c r="A66" s="109" t="s">
        <v>300</v>
      </c>
      <c r="B66" s="106"/>
      <c r="C66" s="106"/>
      <c r="D66" s="106"/>
    </row>
    <row r="67" spans="1:5" ht="14.4" thickBot="1" x14ac:dyDescent="0.35">
      <c r="A67" s="120"/>
      <c r="B67" s="106"/>
      <c r="C67" s="106"/>
      <c r="D67" s="106"/>
    </row>
    <row r="68" spans="1:5" ht="14.4" thickBot="1" x14ac:dyDescent="0.35">
      <c r="A68" s="385" t="s">
        <v>77</v>
      </c>
      <c r="B68" s="386"/>
      <c r="C68" s="142" t="s">
        <v>78</v>
      </c>
      <c r="D68" s="130" t="s">
        <v>79</v>
      </c>
    </row>
    <row r="69" spans="1:5" x14ac:dyDescent="0.3">
      <c r="A69" s="110" t="s">
        <v>22</v>
      </c>
      <c r="B69" s="154" t="s">
        <v>301</v>
      </c>
      <c r="C69" s="49">
        <v>4.83</v>
      </c>
      <c r="D69" s="45">
        <f>IF((22*2*C69-ROUND(D45*0.06,2))&lt;=0,0,(22*2*C69-ROUND(D45*0.06,2)))</f>
        <v>130.14000000000001</v>
      </c>
      <c r="E69" s="106"/>
    </row>
    <row r="70" spans="1:5" x14ac:dyDescent="0.3">
      <c r="A70" s="112" t="s">
        <v>25</v>
      </c>
      <c r="B70" s="113" t="s">
        <v>321</v>
      </c>
      <c r="C70" s="218">
        <v>19.59</v>
      </c>
      <c r="D70" s="158">
        <f>C70*22</f>
        <v>430.98</v>
      </c>
      <c r="E70" s="106"/>
    </row>
    <row r="71" spans="1:5" x14ac:dyDescent="0.3">
      <c r="A71" s="112" t="s">
        <v>28</v>
      </c>
      <c r="B71" s="113" t="s">
        <v>322</v>
      </c>
      <c r="C71" s="218">
        <v>133.86000000000001</v>
      </c>
      <c r="D71" s="158">
        <f>C71</f>
        <v>133.86000000000001</v>
      </c>
      <c r="E71" s="106"/>
    </row>
    <row r="72" spans="1:5" x14ac:dyDescent="0.3">
      <c r="A72" s="112" t="s">
        <v>30</v>
      </c>
      <c r="B72" s="113" t="s">
        <v>323</v>
      </c>
      <c r="C72" s="157"/>
      <c r="D72" s="158"/>
      <c r="E72" s="106"/>
    </row>
    <row r="73" spans="1:5" x14ac:dyDescent="0.3">
      <c r="A73" s="112" t="s">
        <v>55</v>
      </c>
      <c r="B73" s="113" t="s">
        <v>324</v>
      </c>
      <c r="C73" s="157"/>
      <c r="D73" s="158"/>
      <c r="E73" s="106"/>
    </row>
    <row r="74" spans="1:5" x14ac:dyDescent="0.3">
      <c r="A74" s="112" t="s">
        <v>57</v>
      </c>
      <c r="B74" s="113" t="s">
        <v>325</v>
      </c>
      <c r="C74" s="219">
        <v>23</v>
      </c>
      <c r="D74" s="158">
        <v>23</v>
      </c>
      <c r="E74" s="106"/>
    </row>
    <row r="75" spans="1:5" x14ac:dyDescent="0.3">
      <c r="A75" s="134" t="s">
        <v>72</v>
      </c>
      <c r="B75" s="113" t="s">
        <v>81</v>
      </c>
      <c r="C75" s="159"/>
      <c r="D75" s="160"/>
      <c r="E75" s="106"/>
    </row>
    <row r="76" spans="1:5" x14ac:dyDescent="0.3">
      <c r="A76" s="134" t="s">
        <v>74</v>
      </c>
      <c r="B76" s="113" t="s">
        <v>302</v>
      </c>
      <c r="C76" s="159"/>
      <c r="D76" s="160"/>
      <c r="E76" s="106"/>
    </row>
    <row r="77" spans="1:5" ht="14.4" thickBot="1" x14ac:dyDescent="0.35">
      <c r="A77" s="134" t="s">
        <v>303</v>
      </c>
      <c r="B77" s="161" t="s">
        <v>58</v>
      </c>
      <c r="C77" s="159"/>
      <c r="D77" s="162"/>
      <c r="E77" s="106"/>
    </row>
    <row r="78" spans="1:5" ht="14.4" thickBot="1" x14ac:dyDescent="0.35">
      <c r="A78" s="389" t="s">
        <v>64</v>
      </c>
      <c r="B78" s="390"/>
      <c r="C78" s="391"/>
      <c r="D78" s="163">
        <f>SUM(D69:D77)</f>
        <v>717.98</v>
      </c>
      <c r="E78" s="106"/>
    </row>
    <row r="79" spans="1:5" ht="15.75" customHeight="1" x14ac:dyDescent="0.3">
      <c r="A79" s="164"/>
      <c r="B79" s="164"/>
      <c r="C79" s="164"/>
      <c r="D79" s="165"/>
      <c r="E79" s="106"/>
    </row>
    <row r="80" spans="1:5" ht="15.75" customHeight="1" x14ac:dyDescent="0.3">
      <c r="A80" s="120"/>
      <c r="B80" s="106"/>
      <c r="C80" s="106"/>
      <c r="D80" s="106"/>
      <c r="E80" s="106"/>
    </row>
    <row r="81" spans="1:6" x14ac:dyDescent="0.3">
      <c r="A81" s="106"/>
      <c r="B81" s="166" t="s">
        <v>83</v>
      </c>
      <c r="C81" s="106"/>
      <c r="D81" s="106"/>
    </row>
    <row r="82" spans="1:6" ht="14.4" thickBot="1" x14ac:dyDescent="0.35">
      <c r="A82" s="106"/>
      <c r="B82" s="106"/>
      <c r="C82" s="106"/>
      <c r="D82" s="106"/>
    </row>
    <row r="83" spans="1:6" ht="14.4" thickBot="1" x14ac:dyDescent="0.35">
      <c r="A83" s="385" t="s">
        <v>84</v>
      </c>
      <c r="B83" s="386"/>
      <c r="C83" s="130" t="s">
        <v>50</v>
      </c>
      <c r="D83" s="106"/>
    </row>
    <row r="84" spans="1:6" x14ac:dyDescent="0.3">
      <c r="A84" s="110" t="s">
        <v>85</v>
      </c>
      <c r="B84" s="111" t="s">
        <v>86</v>
      </c>
      <c r="C84" s="155">
        <f>D52</f>
        <v>280.54000000000002</v>
      </c>
      <c r="D84" s="106"/>
    </row>
    <row r="85" spans="1:6" x14ac:dyDescent="0.3">
      <c r="A85" s="112" t="s">
        <v>87</v>
      </c>
      <c r="B85" s="113" t="s">
        <v>88</v>
      </c>
      <c r="C85" s="156">
        <f>D64</f>
        <v>558.87961999999993</v>
      </c>
      <c r="D85" s="106"/>
    </row>
    <row r="86" spans="1:6" ht="14.4" thickBot="1" x14ac:dyDescent="0.35">
      <c r="A86" s="134" t="s">
        <v>89</v>
      </c>
      <c r="B86" s="135" t="s">
        <v>90</v>
      </c>
      <c r="C86" s="167">
        <f>D78</f>
        <v>717.98</v>
      </c>
      <c r="D86" s="106"/>
    </row>
    <row r="87" spans="1:6" ht="14.4" thickBot="1" x14ac:dyDescent="0.35">
      <c r="A87" s="385" t="s">
        <v>64</v>
      </c>
      <c r="B87" s="386"/>
      <c r="C87" s="168">
        <f>ROUND(SUM(C84:C86),2)</f>
        <v>1557.4</v>
      </c>
    </row>
    <row r="89" spans="1:6" x14ac:dyDescent="0.3">
      <c r="B89" s="128" t="s">
        <v>91</v>
      </c>
    </row>
    <row r="90" spans="1:6" ht="14.4" thickBot="1" x14ac:dyDescent="0.35">
      <c r="D90" s="145">
        <f>C98*D45</f>
        <v>111.16318500000001</v>
      </c>
    </row>
    <row r="91" spans="1:6" ht="14.4" thickBot="1" x14ac:dyDescent="0.35">
      <c r="A91" s="387" t="s">
        <v>92</v>
      </c>
      <c r="B91" s="388"/>
      <c r="C91" s="130" t="s">
        <v>49</v>
      </c>
      <c r="D91" s="142" t="s">
        <v>50</v>
      </c>
    </row>
    <row r="92" spans="1:6" x14ac:dyDescent="0.3">
      <c r="A92" s="110" t="s">
        <v>22</v>
      </c>
      <c r="B92" s="111" t="s">
        <v>93</v>
      </c>
      <c r="C92" s="149">
        <f>0.055*(1/12)</f>
        <v>4.5833333333333334E-3</v>
      </c>
      <c r="D92" s="144">
        <f>C92*$D$45</f>
        <v>6.2926875000000004</v>
      </c>
      <c r="F92" s="169"/>
    </row>
    <row r="93" spans="1:6" x14ac:dyDescent="0.3">
      <c r="A93" s="112" t="s">
        <v>25</v>
      </c>
      <c r="B93" s="113" t="s">
        <v>94</v>
      </c>
      <c r="C93" s="150">
        <f>(C61*C92)</f>
        <v>3.6666666666666667E-4</v>
      </c>
      <c r="D93" s="144">
        <f>C93*$D$45</f>
        <v>0.50341500000000006</v>
      </c>
    </row>
    <row r="94" spans="1:6" x14ac:dyDescent="0.3">
      <c r="A94" s="112" t="s">
        <v>28</v>
      </c>
      <c r="B94" s="113" t="s">
        <v>304</v>
      </c>
      <c r="C94" s="170">
        <f>(C61*40%)*90%*(1+5/56+5/56+5/168)</f>
        <v>3.4799999999999998E-2</v>
      </c>
      <c r="D94" s="144">
        <f t="shared" ref="D94:D97" si="1">C94*$D$45</f>
        <v>47.778659999999995</v>
      </c>
      <c r="F94" s="171"/>
    </row>
    <row r="95" spans="1:6" x14ac:dyDescent="0.3">
      <c r="A95" s="112" t="s">
        <v>30</v>
      </c>
      <c r="B95" s="113" t="s">
        <v>96</v>
      </c>
      <c r="C95" s="150">
        <f>(7/30)/12</f>
        <v>1.9444444444444445E-2</v>
      </c>
      <c r="D95" s="144">
        <f>C95*$D$45</f>
        <v>26.696250000000003</v>
      </c>
      <c r="F95" s="169"/>
    </row>
    <row r="96" spans="1:6" ht="27.6" x14ac:dyDescent="0.3">
      <c r="A96" s="112" t="s">
        <v>55</v>
      </c>
      <c r="B96" s="172" t="s">
        <v>97</v>
      </c>
      <c r="C96" s="150">
        <f>(C64*C95)</f>
        <v>6.5722222222222241E-3</v>
      </c>
      <c r="D96" s="144">
        <f>C96*$D$45</f>
        <v>9.0233325000000022</v>
      </c>
      <c r="F96" s="171"/>
    </row>
    <row r="97" spans="1:5" ht="28.2" thickBot="1" x14ac:dyDescent="0.35">
      <c r="A97" s="134" t="s">
        <v>57</v>
      </c>
      <c r="B97" s="173" t="s">
        <v>305</v>
      </c>
      <c r="C97" s="151">
        <f>5%-C94</f>
        <v>1.5200000000000005E-2</v>
      </c>
      <c r="D97" s="144">
        <f t="shared" si="1"/>
        <v>20.868840000000009</v>
      </c>
    </row>
    <row r="98" spans="1:5" ht="14.4" thickBot="1" x14ac:dyDescent="0.35">
      <c r="A98" s="385" t="s">
        <v>64</v>
      </c>
      <c r="B98" s="386"/>
      <c r="C98" s="174">
        <f>SUM(C92:C97)</f>
        <v>8.0966666666666673E-2</v>
      </c>
      <c r="D98" s="175">
        <f>SUM(D92:D97)</f>
        <v>111.163185</v>
      </c>
    </row>
    <row r="100" spans="1:5" x14ac:dyDescent="0.3">
      <c r="B100" s="128" t="s">
        <v>99</v>
      </c>
      <c r="C100" s="106"/>
      <c r="D100" s="106"/>
    </row>
    <row r="101" spans="1:5" ht="14.4" thickBot="1" x14ac:dyDescent="0.35">
      <c r="A101" s="120"/>
      <c r="B101" s="106"/>
      <c r="C101" s="106"/>
      <c r="D101" s="106"/>
    </row>
    <row r="102" spans="1:5" ht="14.4" thickBot="1" x14ac:dyDescent="0.35">
      <c r="A102" s="385" t="s">
        <v>100</v>
      </c>
      <c r="B102" s="386"/>
      <c r="C102" s="129" t="s">
        <v>49</v>
      </c>
      <c r="D102" s="130" t="s">
        <v>50</v>
      </c>
      <c r="E102" s="176"/>
    </row>
    <row r="103" spans="1:5" x14ac:dyDescent="0.3">
      <c r="A103" s="110" t="s">
        <v>22</v>
      </c>
      <c r="B103" s="64" t="s">
        <v>101</v>
      </c>
      <c r="C103" s="131">
        <f>(C50+C51)/12</f>
        <v>1.7027777777777777E-2</v>
      </c>
      <c r="D103" s="144">
        <f>C103*$D$45</f>
        <v>23.378287499999999</v>
      </c>
    </row>
    <row r="104" spans="1:5" x14ac:dyDescent="0.3">
      <c r="A104" s="112" t="s">
        <v>25</v>
      </c>
      <c r="B104" s="60" t="s">
        <v>102</v>
      </c>
      <c r="C104" s="150">
        <f>((1/30)/12)</f>
        <v>2.7777777777777779E-3</v>
      </c>
      <c r="D104" s="144">
        <f t="shared" ref="D104:D108" si="2">C104*$D$45</f>
        <v>3.8137500000000002</v>
      </c>
    </row>
    <row r="105" spans="1:5" x14ac:dyDescent="0.3">
      <c r="A105" s="112" t="s">
        <v>28</v>
      </c>
      <c r="B105" s="60" t="s">
        <v>103</v>
      </c>
      <c r="C105" s="150">
        <f>(5/30/12)*1.5%</f>
        <v>2.0833333333333332E-4</v>
      </c>
      <c r="D105" s="144">
        <f>C105*$D$45</f>
        <v>0.28603125000000001</v>
      </c>
    </row>
    <row r="106" spans="1:5" x14ac:dyDescent="0.3">
      <c r="A106" s="112" t="s">
        <v>30</v>
      </c>
      <c r="B106" s="60" t="s">
        <v>104</v>
      </c>
      <c r="C106" s="150">
        <f>(15/360)*0.8%</f>
        <v>3.3333333333333332E-4</v>
      </c>
      <c r="D106" s="144">
        <f t="shared" si="2"/>
        <v>0.45765</v>
      </c>
    </row>
    <row r="107" spans="1:5" x14ac:dyDescent="0.3">
      <c r="A107" s="112" t="s">
        <v>55</v>
      </c>
      <c r="B107" s="60" t="s">
        <v>105</v>
      </c>
      <c r="C107" s="150">
        <f>(1/12)*2%*(4/12)</f>
        <v>5.5555555555555545E-4</v>
      </c>
      <c r="D107" s="144">
        <f t="shared" si="2"/>
        <v>0.76274999999999993</v>
      </c>
    </row>
    <row r="108" spans="1:5" ht="28.2" thickBot="1" x14ac:dyDescent="0.35">
      <c r="A108" s="134" t="s">
        <v>57</v>
      </c>
      <c r="B108" s="60" t="s">
        <v>387</v>
      </c>
      <c r="C108" s="151">
        <f>((5/30)/12)</f>
        <v>1.3888888888888888E-2</v>
      </c>
      <c r="D108" s="144">
        <f t="shared" si="2"/>
        <v>19.068749999999998</v>
      </c>
      <c r="E108" s="145"/>
    </row>
    <row r="109" spans="1:5" ht="14.4" thickBot="1" x14ac:dyDescent="0.35">
      <c r="A109" s="385" t="s">
        <v>64</v>
      </c>
      <c r="B109" s="386"/>
      <c r="C109" s="147">
        <f>SUM(C103:C108)</f>
        <v>3.4791666666666665E-2</v>
      </c>
      <c r="D109" s="148">
        <f>SUM(D103:D108)</f>
        <v>47.767218749999998</v>
      </c>
    </row>
    <row r="111" spans="1:5" ht="14.4" x14ac:dyDescent="0.3">
      <c r="A111" s="371" t="s">
        <v>306</v>
      </c>
      <c r="B111" s="362"/>
      <c r="C111" s="362"/>
      <c r="D111" s="362"/>
    </row>
    <row r="112" spans="1:5" ht="14.4" thickBot="1" x14ac:dyDescent="0.35"/>
    <row r="113" spans="1:4" ht="12.75" customHeight="1" thickBot="1" x14ac:dyDescent="0.35">
      <c r="A113" s="385" t="s">
        <v>107</v>
      </c>
      <c r="B113" s="386"/>
      <c r="C113" s="129" t="s">
        <v>49</v>
      </c>
      <c r="D113" s="130" t="s">
        <v>50</v>
      </c>
    </row>
    <row r="114" spans="1:4" ht="14.4" thickBot="1" x14ac:dyDescent="0.35">
      <c r="A114" s="177" t="s">
        <v>22</v>
      </c>
      <c r="B114" s="178" t="s">
        <v>108</v>
      </c>
      <c r="C114" s="179">
        <v>0</v>
      </c>
      <c r="D114" s="180">
        <f t="shared" ref="D114" si="3">C114*$D$45</f>
        <v>0</v>
      </c>
    </row>
    <row r="115" spans="1:4" ht="14.4" thickBot="1" x14ac:dyDescent="0.35">
      <c r="A115" s="385" t="s">
        <v>64</v>
      </c>
      <c r="B115" s="386"/>
      <c r="C115" s="147">
        <f>SUM(C114:C114)</f>
        <v>0</v>
      </c>
      <c r="D115" s="148">
        <f>SUM(D114:D114)</f>
        <v>0</v>
      </c>
    </row>
    <row r="118" spans="1:4" x14ac:dyDescent="0.3">
      <c r="A118" s="106"/>
      <c r="B118" s="166" t="s">
        <v>109</v>
      </c>
      <c r="C118" s="106"/>
      <c r="D118" s="106"/>
    </row>
    <row r="119" spans="1:4" ht="14.4" thickBot="1" x14ac:dyDescent="0.35">
      <c r="A119" s="106"/>
      <c r="B119" s="106"/>
      <c r="C119" s="106"/>
      <c r="D119" s="106"/>
    </row>
    <row r="120" spans="1:4" ht="14.4" thickBot="1" x14ac:dyDescent="0.35">
      <c r="A120" s="385" t="s">
        <v>110</v>
      </c>
      <c r="B120" s="386"/>
      <c r="C120" s="130" t="s">
        <v>50</v>
      </c>
      <c r="D120" s="106"/>
    </row>
    <row r="121" spans="1:4" x14ac:dyDescent="0.3">
      <c r="A121" s="110" t="s">
        <v>111</v>
      </c>
      <c r="B121" s="111" t="s">
        <v>112</v>
      </c>
      <c r="C121" s="155">
        <f>D109</f>
        <v>47.767218749999998</v>
      </c>
      <c r="D121" s="106"/>
    </row>
    <row r="122" spans="1:4" ht="14.4" thickBot="1" x14ac:dyDescent="0.35">
      <c r="A122" s="134" t="s">
        <v>113</v>
      </c>
      <c r="B122" s="135" t="s">
        <v>114</v>
      </c>
      <c r="C122" s="167">
        <f>D115</f>
        <v>0</v>
      </c>
      <c r="D122" s="106"/>
    </row>
    <row r="123" spans="1:4" ht="14.4" thickBot="1" x14ac:dyDescent="0.35">
      <c r="A123" s="385" t="s">
        <v>64</v>
      </c>
      <c r="B123" s="386"/>
      <c r="C123" s="168">
        <f>SUM(C121:C122)</f>
        <v>47.767218749999998</v>
      </c>
    </row>
    <row r="124" spans="1:4" x14ac:dyDescent="0.3">
      <c r="A124" s="106"/>
      <c r="B124" s="106"/>
      <c r="C124" s="106"/>
      <c r="D124" s="106"/>
    </row>
    <row r="125" spans="1:4" x14ac:dyDescent="0.3">
      <c r="A125" s="120"/>
      <c r="B125" s="128" t="s">
        <v>115</v>
      </c>
      <c r="C125" s="106"/>
      <c r="D125" s="106"/>
    </row>
    <row r="126" spans="1:4" ht="14.4" thickBot="1" x14ac:dyDescent="0.35">
      <c r="A126" s="120"/>
      <c r="B126" s="106"/>
      <c r="C126" s="106"/>
      <c r="D126" s="106"/>
    </row>
    <row r="127" spans="1:4" ht="14.4" thickBot="1" x14ac:dyDescent="0.35">
      <c r="A127" s="385" t="s">
        <v>110</v>
      </c>
      <c r="B127" s="386"/>
      <c r="C127" s="130" t="s">
        <v>50</v>
      </c>
      <c r="D127" s="106"/>
    </row>
    <row r="128" spans="1:4" ht="14.4" thickBot="1" x14ac:dyDescent="0.35">
      <c r="A128" s="110" t="s">
        <v>22</v>
      </c>
      <c r="B128" s="121" t="s">
        <v>117</v>
      </c>
      <c r="C128" s="181"/>
      <c r="D128" s="106"/>
    </row>
    <row r="129" spans="1:6" ht="14.4" thickBot="1" x14ac:dyDescent="0.35">
      <c r="A129" s="134" t="s">
        <v>30</v>
      </c>
      <c r="B129" s="135" t="s">
        <v>58</v>
      </c>
      <c r="C129" s="160"/>
      <c r="D129" s="106"/>
    </row>
    <row r="130" spans="1:6" ht="14.4" thickBot="1" x14ac:dyDescent="0.35">
      <c r="A130" s="385" t="s">
        <v>64</v>
      </c>
      <c r="B130" s="386"/>
      <c r="C130" s="163">
        <f>SUM(C128:C129)</f>
        <v>0</v>
      </c>
      <c r="D130" s="106"/>
    </row>
    <row r="131" spans="1:6" x14ac:dyDescent="0.3">
      <c r="A131" s="182"/>
      <c r="B131" s="106"/>
      <c r="C131" s="106"/>
      <c r="D131" s="106"/>
    </row>
    <row r="132" spans="1:6" x14ac:dyDescent="0.3">
      <c r="A132" s="120"/>
      <c r="B132" s="128" t="s">
        <v>118</v>
      </c>
      <c r="C132" s="106"/>
      <c r="D132" s="106"/>
    </row>
    <row r="133" spans="1:6" ht="14.4" thickBot="1" x14ac:dyDescent="0.35">
      <c r="A133" s="120"/>
      <c r="B133" s="106"/>
      <c r="C133" s="106"/>
      <c r="D133" s="106"/>
    </row>
    <row r="134" spans="1:6" ht="14.4" thickBot="1" x14ac:dyDescent="0.35">
      <c r="A134" s="385" t="s">
        <v>119</v>
      </c>
      <c r="B134" s="386"/>
      <c r="C134" s="130" t="s">
        <v>49</v>
      </c>
      <c r="D134" s="130" t="s">
        <v>50</v>
      </c>
    </row>
    <row r="135" spans="1:6" x14ac:dyDescent="0.3">
      <c r="A135" s="110" t="s">
        <v>22</v>
      </c>
      <c r="B135" s="111" t="s">
        <v>120</v>
      </c>
      <c r="C135" s="183"/>
      <c r="D135" s="184">
        <f>C135*C158</f>
        <v>0</v>
      </c>
    </row>
    <row r="136" spans="1:6" x14ac:dyDescent="0.3">
      <c r="A136" s="112" t="s">
        <v>25</v>
      </c>
      <c r="B136" s="113" t="s">
        <v>121</v>
      </c>
      <c r="C136" s="185"/>
      <c r="D136" s="186">
        <f>C136*(D135+C158)</f>
        <v>0</v>
      </c>
    </row>
    <row r="137" spans="1:6" x14ac:dyDescent="0.3">
      <c r="A137" s="112" t="s">
        <v>28</v>
      </c>
      <c r="B137" s="365">
        <v>2</v>
      </c>
      <c r="C137" s="366"/>
      <c r="D137" s="367"/>
      <c r="F137" s="187"/>
    </row>
    <row r="138" spans="1:6" x14ac:dyDescent="0.3">
      <c r="A138" s="112" t="s">
        <v>307</v>
      </c>
      <c r="B138" s="365" t="s">
        <v>308</v>
      </c>
      <c r="C138" s="366"/>
      <c r="D138" s="367"/>
      <c r="F138" s="187"/>
    </row>
    <row r="139" spans="1:6" x14ac:dyDescent="0.3">
      <c r="A139" s="112"/>
      <c r="B139" s="113" t="s">
        <v>122</v>
      </c>
      <c r="C139" s="150">
        <v>6.4999999999999997E-3</v>
      </c>
      <c r="D139" s="188">
        <f>((C158+D135+D136)/(1-$C$145))*C139</f>
        <v>21.981743431171321</v>
      </c>
      <c r="F139" s="189"/>
    </row>
    <row r="140" spans="1:6" x14ac:dyDescent="0.3">
      <c r="A140" s="112"/>
      <c r="B140" s="113" t="s">
        <v>123</v>
      </c>
      <c r="C140" s="150">
        <v>0.03</v>
      </c>
      <c r="D140" s="188">
        <f>((C$158+D$135+D$136)/(1-$C$145))*C140</f>
        <v>101.45420045155994</v>
      </c>
    </row>
    <row r="141" spans="1:6" x14ac:dyDescent="0.3">
      <c r="A141" s="112"/>
      <c r="B141" s="113" t="s">
        <v>309</v>
      </c>
      <c r="C141" s="150"/>
      <c r="D141" s="188">
        <f>((C$158+D$135+D$136)/(1-$C$145))*C141</f>
        <v>0</v>
      </c>
    </row>
    <row r="142" spans="1:6" ht="15" customHeight="1" x14ac:dyDescent="0.3">
      <c r="A142" s="112" t="s">
        <v>310</v>
      </c>
      <c r="B142" s="365" t="s">
        <v>311</v>
      </c>
      <c r="C142" s="366"/>
      <c r="D142" s="367"/>
      <c r="E142" s="190"/>
      <c r="F142" s="187"/>
    </row>
    <row r="143" spans="1:6" x14ac:dyDescent="0.3">
      <c r="A143" s="112" t="s">
        <v>312</v>
      </c>
      <c r="B143" s="365" t="s">
        <v>313</v>
      </c>
      <c r="C143" s="366"/>
      <c r="D143" s="367"/>
      <c r="E143" s="190"/>
    </row>
    <row r="144" spans="1:6" x14ac:dyDescent="0.3">
      <c r="A144" s="112"/>
      <c r="B144" s="113" t="s">
        <v>124</v>
      </c>
      <c r="C144" s="150">
        <v>0.05</v>
      </c>
      <c r="D144" s="188">
        <f>((C$158+D$135+D$136)/(1-$C$145))*C144</f>
        <v>169.09033408593325</v>
      </c>
      <c r="E144" s="190"/>
    </row>
    <row r="145" spans="1:5" ht="14.4" thickBot="1" x14ac:dyDescent="0.35">
      <c r="A145" s="112"/>
      <c r="B145" s="135" t="s">
        <v>125</v>
      </c>
      <c r="C145" s="136">
        <f>SUM(C139:C144)</f>
        <v>8.6499999999999994E-2</v>
      </c>
      <c r="D145" s="137">
        <f>SUM(D144+D140+D139+D141)</f>
        <v>292.52627796866449</v>
      </c>
      <c r="E145" s="190"/>
    </row>
    <row r="146" spans="1:5" ht="15" customHeight="1" thickBot="1" x14ac:dyDescent="0.35">
      <c r="A146" s="138" t="s">
        <v>64</v>
      </c>
      <c r="B146" s="139"/>
      <c r="C146" s="147">
        <f>SUM(C135,C136,C145)</f>
        <v>8.6499999999999994E-2</v>
      </c>
      <c r="D146" s="168">
        <f>D145+D136+D135</f>
        <v>292.52627796866449</v>
      </c>
    </row>
    <row r="147" spans="1:5" x14ac:dyDescent="0.3">
      <c r="A147" s="191"/>
      <c r="B147" s="191"/>
      <c r="C147" s="192"/>
      <c r="D147" s="193"/>
    </row>
    <row r="148" spans="1:5" ht="14.4" x14ac:dyDescent="0.3">
      <c r="A148" s="361" t="s">
        <v>126</v>
      </c>
      <c r="B148" s="362"/>
      <c r="C148" s="362"/>
      <c r="D148" s="362"/>
    </row>
    <row r="149" spans="1:5" x14ac:dyDescent="0.3">
      <c r="A149" s="194"/>
      <c r="B149" s="194"/>
      <c r="C149" s="194"/>
      <c r="D149" s="194"/>
    </row>
    <row r="150" spans="1:5" ht="12.75" customHeight="1" x14ac:dyDescent="0.3">
      <c r="A150" s="195"/>
      <c r="B150" s="128" t="s">
        <v>127</v>
      </c>
      <c r="C150" s="106"/>
      <c r="D150" s="106"/>
    </row>
    <row r="151" spans="1:5" ht="14.4" thickBot="1" x14ac:dyDescent="0.35">
      <c r="A151" s="120"/>
      <c r="B151" s="106"/>
      <c r="C151" s="106"/>
      <c r="D151" s="106"/>
    </row>
    <row r="152" spans="1:5" ht="12.75" customHeight="1" thickBot="1" x14ac:dyDescent="0.35">
      <c r="A152" s="138" t="s">
        <v>128</v>
      </c>
      <c r="B152" s="139"/>
      <c r="C152" s="130" t="s">
        <v>50</v>
      </c>
      <c r="D152" s="106"/>
    </row>
    <row r="153" spans="1:5" x14ac:dyDescent="0.3">
      <c r="A153" s="110" t="s">
        <v>22</v>
      </c>
      <c r="B153" s="111" t="s">
        <v>47</v>
      </c>
      <c r="C153" s="196">
        <f>D45</f>
        <v>1372.95</v>
      </c>
      <c r="D153" s="197"/>
    </row>
    <row r="154" spans="1:5" x14ac:dyDescent="0.3">
      <c r="A154" s="112" t="s">
        <v>25</v>
      </c>
      <c r="B154" s="113" t="s">
        <v>60</v>
      </c>
      <c r="C154" s="133">
        <f>C87</f>
        <v>1557.4</v>
      </c>
      <c r="D154" s="197"/>
    </row>
    <row r="155" spans="1:5" x14ac:dyDescent="0.3">
      <c r="A155" s="112" t="s">
        <v>28</v>
      </c>
      <c r="B155" s="113" t="s">
        <v>91</v>
      </c>
      <c r="C155" s="133">
        <f>D98</f>
        <v>111.163185</v>
      </c>
      <c r="D155" s="197"/>
    </row>
    <row r="156" spans="1:5" x14ac:dyDescent="0.3">
      <c r="A156" s="112" t="s">
        <v>30</v>
      </c>
      <c r="B156" s="113" t="s">
        <v>99</v>
      </c>
      <c r="C156" s="133">
        <f>C123</f>
        <v>47.767218749999998</v>
      </c>
      <c r="D156" s="197"/>
    </row>
    <row r="157" spans="1:5" x14ac:dyDescent="0.3">
      <c r="A157" s="112" t="s">
        <v>55</v>
      </c>
      <c r="B157" s="113" t="s">
        <v>129</v>
      </c>
      <c r="C157" s="133">
        <f>C130</f>
        <v>0</v>
      </c>
      <c r="D157" s="198"/>
    </row>
    <row r="158" spans="1:5" x14ac:dyDescent="0.3">
      <c r="A158" s="199"/>
      <c r="B158" s="200" t="s">
        <v>130</v>
      </c>
      <c r="C158" s="133">
        <f>C153+C154+C155+C156+C157</f>
        <v>3089.2804037500005</v>
      </c>
      <c r="D158" s="198">
        <f>'[1]Valor Total'!E15</f>
        <v>35951.760000000002</v>
      </c>
      <c r="E158" s="176"/>
    </row>
    <row r="159" spans="1:5" ht="14.4" thickBot="1" x14ac:dyDescent="0.35">
      <c r="A159" s="134" t="s">
        <v>55</v>
      </c>
      <c r="B159" s="135" t="s">
        <v>131</v>
      </c>
      <c r="C159" s="137">
        <f>D146</f>
        <v>292.52627796866449</v>
      </c>
      <c r="D159" s="198"/>
    </row>
    <row r="160" spans="1:5" ht="14.4" thickBot="1" x14ac:dyDescent="0.35">
      <c r="A160" s="138" t="s">
        <v>132</v>
      </c>
      <c r="B160" s="139"/>
      <c r="C160" s="201">
        <f>ROUND(C158+C159,2)</f>
        <v>3381.81</v>
      </c>
      <c r="D160" s="202"/>
    </row>
    <row r="161" spans="1:4" x14ac:dyDescent="0.3">
      <c r="D161" s="203">
        <f>1262125.9</f>
        <v>1262125.8999999999</v>
      </c>
    </row>
    <row r="162" spans="1:4" x14ac:dyDescent="0.3">
      <c r="D162" s="169"/>
    </row>
    <row r="163" spans="1:4" x14ac:dyDescent="0.3">
      <c r="A163" s="204"/>
      <c r="B163" s="204"/>
      <c r="C163" s="204"/>
      <c r="D163" s="204"/>
    </row>
    <row r="164" spans="1:4" x14ac:dyDescent="0.3">
      <c r="A164" s="204"/>
      <c r="B164" s="204"/>
      <c r="C164" s="204"/>
      <c r="D164" s="204"/>
    </row>
    <row r="167" spans="1:4" ht="30.75" customHeight="1" x14ac:dyDescent="0.3"/>
    <row r="168" spans="1:4" ht="29.25" customHeight="1" x14ac:dyDescent="0.3"/>
  </sheetData>
  <mergeCells count="33">
    <mergeCell ref="A29:C29"/>
    <mergeCell ref="A2:C3"/>
    <mergeCell ref="A4:C4"/>
    <mergeCell ref="A5:C5"/>
    <mergeCell ref="A6:C6"/>
    <mergeCell ref="A18:C18"/>
    <mergeCell ref="A98:B98"/>
    <mergeCell ref="A38:B38"/>
    <mergeCell ref="A45:B45"/>
    <mergeCell ref="A49:B49"/>
    <mergeCell ref="A52:B52"/>
    <mergeCell ref="A55:B55"/>
    <mergeCell ref="A64:B64"/>
    <mergeCell ref="A68:B68"/>
    <mergeCell ref="A78:C78"/>
    <mergeCell ref="A83:B83"/>
    <mergeCell ref="A87:B87"/>
    <mergeCell ref="A91:B91"/>
    <mergeCell ref="A102:B102"/>
    <mergeCell ref="A109:B109"/>
    <mergeCell ref="A113:B113"/>
    <mergeCell ref="A115:B115"/>
    <mergeCell ref="A120:B120"/>
    <mergeCell ref="B143:D143"/>
    <mergeCell ref="A111:D111"/>
    <mergeCell ref="A148:D148"/>
    <mergeCell ref="A127:B127"/>
    <mergeCell ref="A130:B130"/>
    <mergeCell ref="A134:B134"/>
    <mergeCell ref="B137:D137"/>
    <mergeCell ref="B138:D138"/>
    <mergeCell ref="B142:D142"/>
    <mergeCell ref="A123:B123"/>
  </mergeCell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E47B8-5F87-4E30-9AD9-15A461C2B6AE}">
  <dimension ref="A1:C5"/>
  <sheetViews>
    <sheetView showGridLines="0" workbookViewId="0"/>
  </sheetViews>
  <sheetFormatPr defaultRowHeight="14.4" x14ac:dyDescent="0.3"/>
  <cols>
    <col min="1" max="1" width="35.109375" customWidth="1"/>
    <col min="2" max="2" width="13.88671875" customWidth="1"/>
    <col min="3" max="3" width="13.109375" customWidth="1"/>
  </cols>
  <sheetData>
    <row r="1" spans="1:3" x14ac:dyDescent="0.3">
      <c r="B1" s="228" t="s">
        <v>329</v>
      </c>
      <c r="C1" s="228" t="s">
        <v>330</v>
      </c>
    </row>
    <row r="2" spans="1:3" x14ac:dyDescent="0.3">
      <c r="A2" s="225" t="s">
        <v>326</v>
      </c>
      <c r="B2" s="226">
        <f>'Secretariado Tecnico'!C160</f>
        <v>4506.9426779784717</v>
      </c>
      <c r="C2" s="227">
        <f>B2*12</f>
        <v>54083.31213574166</v>
      </c>
    </row>
    <row r="3" spans="1:3" x14ac:dyDescent="0.3">
      <c r="A3" s="225" t="s">
        <v>327</v>
      </c>
      <c r="B3" s="226">
        <f>'Assistente Administrativo'!C160</f>
        <v>3381.81</v>
      </c>
      <c r="C3" s="227">
        <f>B3*12</f>
        <v>40581.72</v>
      </c>
    </row>
    <row r="4" spans="1:3" x14ac:dyDescent="0.3">
      <c r="C4" s="227"/>
    </row>
    <row r="5" spans="1:3" x14ac:dyDescent="0.3">
      <c r="A5" s="225" t="s">
        <v>328</v>
      </c>
      <c r="B5" s="230">
        <f>B3+B2</f>
        <v>7888.7526779784712</v>
      </c>
      <c r="C5" s="229">
        <f>C3+C2</f>
        <v>94665.032135741669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C1231-3498-43B9-B7CA-FEC2AE603029}">
  <dimension ref="A1:B136"/>
  <sheetViews>
    <sheetView showGridLines="0" workbookViewId="0">
      <selection sqref="A1:B1"/>
    </sheetView>
  </sheetViews>
  <sheetFormatPr defaultRowHeight="14.4" x14ac:dyDescent="0.3"/>
  <cols>
    <col min="1" max="1" width="114.6640625" style="305" customWidth="1"/>
    <col min="2" max="2" width="24.21875" style="305" customWidth="1"/>
    <col min="3" max="16384" width="8.88671875" style="305"/>
  </cols>
  <sheetData>
    <row r="1" spans="1:2" ht="16.05" customHeight="1" x14ac:dyDescent="0.3">
      <c r="A1" s="412" t="s">
        <v>388</v>
      </c>
      <c r="B1" s="413" t="s">
        <v>389</v>
      </c>
    </row>
    <row r="2" spans="1:2" ht="16.05" customHeight="1" x14ac:dyDescent="0.3">
      <c r="A2" s="306" t="s">
        <v>390</v>
      </c>
      <c r="B2" s="307" t="s">
        <v>389</v>
      </c>
    </row>
    <row r="3" spans="1:2" ht="16.05" customHeight="1" x14ac:dyDescent="0.3">
      <c r="A3" s="405" t="s">
        <v>391</v>
      </c>
      <c r="B3" s="406" t="s">
        <v>389</v>
      </c>
    </row>
    <row r="4" spans="1:2" ht="31.95" customHeight="1" x14ac:dyDescent="0.3">
      <c r="A4" s="403" t="s">
        <v>392</v>
      </c>
      <c r="B4" s="404" t="s">
        <v>389</v>
      </c>
    </row>
    <row r="5" spans="1:2" ht="16.05" customHeight="1" x14ac:dyDescent="0.3">
      <c r="A5" s="306" t="s">
        <v>393</v>
      </c>
      <c r="B5" s="307" t="s">
        <v>389</v>
      </c>
    </row>
    <row r="6" spans="1:2" ht="16.05" customHeight="1" x14ac:dyDescent="0.3">
      <c r="A6" s="309" t="s">
        <v>394</v>
      </c>
      <c r="B6" s="310" t="s">
        <v>389</v>
      </c>
    </row>
    <row r="7" spans="1:2" ht="16.05" customHeight="1" x14ac:dyDescent="0.3">
      <c r="A7" s="311" t="s">
        <v>395</v>
      </c>
      <c r="B7" s="312" t="s">
        <v>396</v>
      </c>
    </row>
    <row r="8" spans="1:2" ht="16.05" customHeight="1" x14ac:dyDescent="0.3">
      <c r="A8" s="313" t="s">
        <v>397</v>
      </c>
      <c r="B8" s="314" t="s">
        <v>389</v>
      </c>
    </row>
    <row r="9" spans="1:2" ht="16.05" customHeight="1" x14ac:dyDescent="0.3">
      <c r="A9" s="313" t="s">
        <v>398</v>
      </c>
      <c r="B9" s="314" t="s">
        <v>389</v>
      </c>
    </row>
    <row r="10" spans="1:2" ht="16.05" customHeight="1" x14ac:dyDescent="0.3">
      <c r="A10" s="313" t="s">
        <v>399</v>
      </c>
      <c r="B10" s="314" t="s">
        <v>389</v>
      </c>
    </row>
    <row r="11" spans="1:2" ht="16.05" customHeight="1" x14ac:dyDescent="0.3">
      <c r="A11" s="313" t="s">
        <v>400</v>
      </c>
      <c r="B11" s="314" t="s">
        <v>389</v>
      </c>
    </row>
    <row r="12" spans="1:2" ht="16.05" customHeight="1" x14ac:dyDescent="0.3">
      <c r="A12" s="313" t="s">
        <v>401</v>
      </c>
      <c r="B12" s="314" t="s">
        <v>389</v>
      </c>
    </row>
    <row r="13" spans="1:2" ht="16.05" customHeight="1" x14ac:dyDescent="0.3">
      <c r="A13" s="315" t="s">
        <v>402</v>
      </c>
      <c r="B13" s="316" t="s">
        <v>389</v>
      </c>
    </row>
    <row r="14" spans="1:2" ht="16.05" customHeight="1" x14ac:dyDescent="0.3">
      <c r="A14" s="311" t="s">
        <v>403</v>
      </c>
      <c r="B14" s="312" t="s">
        <v>404</v>
      </c>
    </row>
    <row r="15" spans="1:2" ht="16.05" customHeight="1" x14ac:dyDescent="0.3">
      <c r="A15" s="313" t="s">
        <v>405</v>
      </c>
      <c r="B15" s="314" t="s">
        <v>389</v>
      </c>
    </row>
    <row r="16" spans="1:2" ht="16.05" customHeight="1" x14ac:dyDescent="0.3">
      <c r="A16" s="313" t="s">
        <v>406</v>
      </c>
      <c r="B16" s="314" t="s">
        <v>389</v>
      </c>
    </row>
    <row r="17" spans="1:2" ht="16.05" customHeight="1" x14ac:dyDescent="0.3">
      <c r="A17" s="313" t="s">
        <v>407</v>
      </c>
      <c r="B17" s="314" t="s">
        <v>389</v>
      </c>
    </row>
    <row r="18" spans="1:2" ht="16.05" customHeight="1" x14ac:dyDescent="0.3">
      <c r="A18" s="313" t="s">
        <v>399</v>
      </c>
      <c r="B18" s="314" t="s">
        <v>389</v>
      </c>
    </row>
    <row r="19" spans="1:2" ht="16.05" customHeight="1" x14ac:dyDescent="0.3">
      <c r="A19" s="313" t="s">
        <v>408</v>
      </c>
      <c r="B19" s="314" t="s">
        <v>389</v>
      </c>
    </row>
    <row r="20" spans="1:2" ht="16.05" customHeight="1" x14ac:dyDescent="0.3">
      <c r="A20" s="313" t="s">
        <v>409</v>
      </c>
      <c r="B20" s="314" t="s">
        <v>389</v>
      </c>
    </row>
    <row r="21" spans="1:2" ht="16.05" customHeight="1" x14ac:dyDescent="0.3">
      <c r="A21" s="313" t="s">
        <v>410</v>
      </c>
      <c r="B21" s="314" t="s">
        <v>389</v>
      </c>
    </row>
    <row r="22" spans="1:2" ht="16.05" customHeight="1" x14ac:dyDescent="0.3">
      <c r="A22" s="315" t="s">
        <v>402</v>
      </c>
      <c r="B22" s="316" t="s">
        <v>389</v>
      </c>
    </row>
    <row r="23" spans="1:2" ht="16.05" customHeight="1" x14ac:dyDescent="0.3">
      <c r="A23" s="414" t="s">
        <v>411</v>
      </c>
      <c r="B23" s="406" t="s">
        <v>389</v>
      </c>
    </row>
    <row r="24" spans="1:2" ht="16.05" customHeight="1" x14ac:dyDescent="0.3">
      <c r="A24" s="415" t="s">
        <v>412</v>
      </c>
      <c r="B24" s="416" t="s">
        <v>389</v>
      </c>
    </row>
    <row r="25" spans="1:2" ht="16.05" customHeight="1" x14ac:dyDescent="0.3">
      <c r="A25" s="311" t="s">
        <v>413</v>
      </c>
      <c r="B25" s="319" t="s">
        <v>414</v>
      </c>
    </row>
    <row r="26" spans="1:2" ht="16.05" customHeight="1" x14ac:dyDescent="0.3">
      <c r="A26" s="313" t="s">
        <v>415</v>
      </c>
      <c r="B26" s="314" t="s">
        <v>389</v>
      </c>
    </row>
    <row r="27" spans="1:2" x14ac:dyDescent="0.3">
      <c r="A27" s="313" t="s">
        <v>416</v>
      </c>
      <c r="B27" s="314" t="s">
        <v>389</v>
      </c>
    </row>
    <row r="28" spans="1:2" x14ac:dyDescent="0.3">
      <c r="A28" s="401" t="s">
        <v>417</v>
      </c>
      <c r="B28" s="402" t="s">
        <v>389</v>
      </c>
    </row>
    <row r="29" spans="1:2" x14ac:dyDescent="0.3">
      <c r="A29" s="311" t="s">
        <v>418</v>
      </c>
      <c r="B29" s="319" t="s">
        <v>419</v>
      </c>
    </row>
    <row r="30" spans="1:2" x14ac:dyDescent="0.3">
      <c r="A30" s="313" t="s">
        <v>420</v>
      </c>
      <c r="B30" s="314" t="s">
        <v>389</v>
      </c>
    </row>
    <row r="31" spans="1:2" x14ac:dyDescent="0.3">
      <c r="A31" s="315" t="s">
        <v>421</v>
      </c>
      <c r="B31" s="316" t="s">
        <v>389</v>
      </c>
    </row>
    <row r="32" spans="1:2" x14ac:dyDescent="0.3">
      <c r="A32" s="311" t="s">
        <v>422</v>
      </c>
      <c r="B32" s="319" t="s">
        <v>423</v>
      </c>
    </row>
    <row r="33" spans="1:2" x14ac:dyDescent="0.3">
      <c r="A33" s="313" t="s">
        <v>424</v>
      </c>
      <c r="B33" s="314" t="s">
        <v>389</v>
      </c>
    </row>
    <row r="34" spans="1:2" x14ac:dyDescent="0.3">
      <c r="A34" s="401" t="s">
        <v>425</v>
      </c>
      <c r="B34" s="402" t="s">
        <v>389</v>
      </c>
    </row>
    <row r="35" spans="1:2" x14ac:dyDescent="0.3">
      <c r="A35" s="311" t="s">
        <v>426</v>
      </c>
      <c r="B35" s="319" t="s">
        <v>427</v>
      </c>
    </row>
    <row r="36" spans="1:2" x14ac:dyDescent="0.3">
      <c r="A36" s="313" t="s">
        <v>428</v>
      </c>
      <c r="B36" s="314" t="s">
        <v>389</v>
      </c>
    </row>
    <row r="37" spans="1:2" x14ac:dyDescent="0.3">
      <c r="A37" s="401" t="s">
        <v>429</v>
      </c>
      <c r="B37" s="402" t="s">
        <v>389</v>
      </c>
    </row>
    <row r="38" spans="1:2" x14ac:dyDescent="0.3">
      <c r="A38" s="311" t="s">
        <v>430</v>
      </c>
      <c r="B38" s="319" t="s">
        <v>431</v>
      </c>
    </row>
    <row r="39" spans="1:2" x14ac:dyDescent="0.3">
      <c r="A39" s="313" t="s">
        <v>432</v>
      </c>
      <c r="B39" s="314" t="s">
        <v>389</v>
      </c>
    </row>
    <row r="40" spans="1:2" x14ac:dyDescent="0.3">
      <c r="A40" s="315" t="s">
        <v>433</v>
      </c>
      <c r="B40" s="316" t="s">
        <v>389</v>
      </c>
    </row>
    <row r="41" spans="1:2" x14ac:dyDescent="0.3">
      <c r="A41" s="311" t="s">
        <v>434</v>
      </c>
      <c r="B41" s="319" t="s">
        <v>435</v>
      </c>
    </row>
    <row r="42" spans="1:2" x14ac:dyDescent="0.3">
      <c r="A42" s="313" t="s">
        <v>436</v>
      </c>
      <c r="B42" s="314" t="s">
        <v>389</v>
      </c>
    </row>
    <row r="43" spans="1:2" x14ac:dyDescent="0.3">
      <c r="A43" s="315" t="s">
        <v>437</v>
      </c>
      <c r="B43" s="316" t="s">
        <v>389</v>
      </c>
    </row>
    <row r="44" spans="1:2" x14ac:dyDescent="0.3">
      <c r="A44" s="311" t="s">
        <v>438</v>
      </c>
      <c r="B44" s="308" t="s">
        <v>389</v>
      </c>
    </row>
    <row r="45" spans="1:2" ht="42.6" customHeight="1" x14ac:dyDescent="0.3">
      <c r="A45" s="408" t="s">
        <v>439</v>
      </c>
      <c r="B45" s="409" t="s">
        <v>389</v>
      </c>
    </row>
    <row r="46" spans="1:2" ht="47.4" customHeight="1" x14ac:dyDescent="0.3">
      <c r="A46" s="408" t="s">
        <v>440</v>
      </c>
      <c r="B46" s="409" t="s">
        <v>389</v>
      </c>
    </row>
    <row r="47" spans="1:2" x14ac:dyDescent="0.3">
      <c r="A47" s="311" t="s">
        <v>441</v>
      </c>
      <c r="B47" s="319" t="s">
        <v>442</v>
      </c>
    </row>
    <row r="48" spans="1:2" x14ac:dyDescent="0.3">
      <c r="A48" s="313" t="s">
        <v>443</v>
      </c>
      <c r="B48" s="314" t="s">
        <v>389</v>
      </c>
    </row>
    <row r="49" spans="1:2" x14ac:dyDescent="0.3">
      <c r="A49" s="315" t="s">
        <v>444</v>
      </c>
      <c r="B49" s="316" t="s">
        <v>389</v>
      </c>
    </row>
    <row r="50" spans="1:2" x14ac:dyDescent="0.3">
      <c r="A50" s="317" t="s">
        <v>445</v>
      </c>
      <c r="B50" s="318" t="s">
        <v>389</v>
      </c>
    </row>
    <row r="51" spans="1:2" x14ac:dyDescent="0.3">
      <c r="A51" s="411" t="s">
        <v>446</v>
      </c>
      <c r="B51" s="404" t="s">
        <v>389</v>
      </c>
    </row>
    <row r="52" spans="1:2" x14ac:dyDescent="0.3">
      <c r="A52" s="311" t="s">
        <v>447</v>
      </c>
      <c r="B52" s="308" t="s">
        <v>389</v>
      </c>
    </row>
    <row r="53" spans="1:2" ht="33" customHeight="1" x14ac:dyDescent="0.3">
      <c r="A53" s="408" t="s">
        <v>448</v>
      </c>
      <c r="B53" s="409" t="s">
        <v>389</v>
      </c>
    </row>
    <row r="54" spans="1:2" ht="33" customHeight="1" x14ac:dyDescent="0.3">
      <c r="A54" s="320" t="s">
        <v>449</v>
      </c>
      <c r="B54" s="314"/>
    </row>
    <row r="55" spans="1:2" x14ac:dyDescent="0.3">
      <c r="A55" s="306" t="s">
        <v>450</v>
      </c>
      <c r="B55" s="307" t="s">
        <v>389</v>
      </c>
    </row>
    <row r="56" spans="1:2" x14ac:dyDescent="0.3">
      <c r="A56" s="311" t="s">
        <v>451</v>
      </c>
      <c r="B56" s="319" t="s">
        <v>452</v>
      </c>
    </row>
    <row r="57" spans="1:2" x14ac:dyDescent="0.3">
      <c r="A57" s="313" t="s">
        <v>453</v>
      </c>
      <c r="B57" s="314" t="s">
        <v>389</v>
      </c>
    </row>
    <row r="58" spans="1:2" x14ac:dyDescent="0.3">
      <c r="A58" s="313" t="s">
        <v>399</v>
      </c>
      <c r="B58" s="314" t="s">
        <v>389</v>
      </c>
    </row>
    <row r="59" spans="1:2" x14ac:dyDescent="0.3">
      <c r="A59" s="313" t="s">
        <v>454</v>
      </c>
      <c r="B59" s="314" t="s">
        <v>389</v>
      </c>
    </row>
    <row r="60" spans="1:2" x14ac:dyDescent="0.3">
      <c r="A60" s="313" t="s">
        <v>455</v>
      </c>
      <c r="B60" s="314" t="s">
        <v>389</v>
      </c>
    </row>
    <row r="61" spans="1:2" ht="31.2" customHeight="1" x14ac:dyDescent="0.3">
      <c r="A61" s="408" t="s">
        <v>456</v>
      </c>
      <c r="B61" s="409" t="s">
        <v>389</v>
      </c>
    </row>
    <row r="62" spans="1:2" x14ac:dyDescent="0.3">
      <c r="A62" s="311" t="s">
        <v>457</v>
      </c>
      <c r="B62" s="319" t="s">
        <v>458</v>
      </c>
    </row>
    <row r="63" spans="1:2" x14ac:dyDescent="0.3">
      <c r="A63" s="313" t="s">
        <v>459</v>
      </c>
      <c r="B63" s="314" t="s">
        <v>389</v>
      </c>
    </row>
    <row r="64" spans="1:2" x14ac:dyDescent="0.3">
      <c r="A64" s="313" t="s">
        <v>460</v>
      </c>
      <c r="B64" s="314" t="s">
        <v>389</v>
      </c>
    </row>
    <row r="65" spans="1:2" x14ac:dyDescent="0.3">
      <c r="A65" s="313" t="s">
        <v>399</v>
      </c>
      <c r="B65" s="314" t="s">
        <v>389</v>
      </c>
    </row>
    <row r="66" spans="1:2" x14ac:dyDescent="0.3">
      <c r="A66" s="313" t="s">
        <v>461</v>
      </c>
      <c r="B66" s="314" t="s">
        <v>389</v>
      </c>
    </row>
    <row r="67" spans="1:2" x14ac:dyDescent="0.3">
      <c r="A67" s="315" t="s">
        <v>462</v>
      </c>
      <c r="B67" s="316" t="s">
        <v>389</v>
      </c>
    </row>
    <row r="68" spans="1:2" x14ac:dyDescent="0.3">
      <c r="A68" s="311" t="s">
        <v>463</v>
      </c>
      <c r="B68" s="319" t="s">
        <v>464</v>
      </c>
    </row>
    <row r="69" spans="1:2" x14ac:dyDescent="0.3">
      <c r="A69" s="313" t="s">
        <v>465</v>
      </c>
      <c r="B69" s="314" t="s">
        <v>389</v>
      </c>
    </row>
    <row r="70" spans="1:2" x14ac:dyDescent="0.3">
      <c r="A70" s="313" t="s">
        <v>399</v>
      </c>
      <c r="B70" s="314" t="s">
        <v>389</v>
      </c>
    </row>
    <row r="71" spans="1:2" x14ac:dyDescent="0.3">
      <c r="A71" s="313" t="s">
        <v>466</v>
      </c>
      <c r="B71" s="314" t="s">
        <v>389</v>
      </c>
    </row>
    <row r="72" spans="1:2" x14ac:dyDescent="0.3">
      <c r="A72" s="313" t="s">
        <v>467</v>
      </c>
      <c r="B72" s="314" t="s">
        <v>389</v>
      </c>
    </row>
    <row r="73" spans="1:2" x14ac:dyDescent="0.3">
      <c r="A73" s="410" t="s">
        <v>468</v>
      </c>
      <c r="B73" s="409" t="s">
        <v>389</v>
      </c>
    </row>
    <row r="74" spans="1:2" x14ac:dyDescent="0.3">
      <c r="A74" s="313" t="s">
        <v>469</v>
      </c>
      <c r="B74" s="314" t="s">
        <v>389</v>
      </c>
    </row>
    <row r="75" spans="1:2" x14ac:dyDescent="0.3">
      <c r="A75" s="313" t="s">
        <v>470</v>
      </c>
      <c r="B75" s="314" t="s">
        <v>389</v>
      </c>
    </row>
    <row r="76" spans="1:2" x14ac:dyDescent="0.3">
      <c r="A76" s="315" t="s">
        <v>471</v>
      </c>
      <c r="B76" s="316" t="s">
        <v>389</v>
      </c>
    </row>
    <row r="77" spans="1:2" x14ac:dyDescent="0.3">
      <c r="A77" s="311" t="s">
        <v>472</v>
      </c>
      <c r="B77" s="319" t="s">
        <v>473</v>
      </c>
    </row>
    <row r="78" spans="1:2" x14ac:dyDescent="0.3">
      <c r="A78" s="313" t="s">
        <v>474</v>
      </c>
      <c r="B78" s="314" t="s">
        <v>389</v>
      </c>
    </row>
    <row r="79" spans="1:2" x14ac:dyDescent="0.3">
      <c r="A79" s="313" t="s">
        <v>475</v>
      </c>
      <c r="B79" s="314" t="s">
        <v>389</v>
      </c>
    </row>
    <row r="80" spans="1:2" x14ac:dyDescent="0.3">
      <c r="A80" s="313" t="s">
        <v>399</v>
      </c>
      <c r="B80" s="314" t="s">
        <v>389</v>
      </c>
    </row>
    <row r="81" spans="1:2" x14ac:dyDescent="0.3">
      <c r="A81" s="313" t="s">
        <v>476</v>
      </c>
      <c r="B81" s="314" t="s">
        <v>389</v>
      </c>
    </row>
    <row r="82" spans="1:2" x14ac:dyDescent="0.3">
      <c r="A82" s="313" t="s">
        <v>477</v>
      </c>
      <c r="B82" s="314" t="s">
        <v>389</v>
      </c>
    </row>
    <row r="83" spans="1:2" x14ac:dyDescent="0.3">
      <c r="A83" s="315" t="s">
        <v>478</v>
      </c>
      <c r="B83" s="316" t="s">
        <v>389</v>
      </c>
    </row>
    <row r="84" spans="1:2" ht="33" customHeight="1" x14ac:dyDescent="0.3">
      <c r="A84" s="403" t="s">
        <v>479</v>
      </c>
      <c r="B84" s="404" t="s">
        <v>389</v>
      </c>
    </row>
    <row r="85" spans="1:2" x14ac:dyDescent="0.3">
      <c r="A85" s="311" t="s">
        <v>480</v>
      </c>
      <c r="B85" s="319" t="s">
        <v>481</v>
      </c>
    </row>
    <row r="86" spans="1:2" x14ac:dyDescent="0.3">
      <c r="A86" s="313" t="s">
        <v>474</v>
      </c>
      <c r="B86" s="314" t="s">
        <v>389</v>
      </c>
    </row>
    <row r="87" spans="1:2" x14ac:dyDescent="0.3">
      <c r="A87" s="313" t="s">
        <v>482</v>
      </c>
      <c r="B87" s="314" t="s">
        <v>389</v>
      </c>
    </row>
    <row r="88" spans="1:2" x14ac:dyDescent="0.3">
      <c r="A88" s="313" t="s">
        <v>399</v>
      </c>
      <c r="B88" s="314" t="s">
        <v>389</v>
      </c>
    </row>
    <row r="89" spans="1:2" x14ac:dyDescent="0.3">
      <c r="A89" s="313" t="s">
        <v>483</v>
      </c>
      <c r="B89" s="314" t="s">
        <v>389</v>
      </c>
    </row>
    <row r="90" spans="1:2" x14ac:dyDescent="0.3">
      <c r="A90" s="315" t="s">
        <v>484</v>
      </c>
      <c r="B90" s="316" t="s">
        <v>389</v>
      </c>
    </row>
    <row r="91" spans="1:2" x14ac:dyDescent="0.3">
      <c r="A91" s="311" t="s">
        <v>485</v>
      </c>
      <c r="B91" s="321">
        <v>1.52E-2</v>
      </c>
    </row>
    <row r="92" spans="1:2" x14ac:dyDescent="0.3">
      <c r="A92" s="313" t="s">
        <v>486</v>
      </c>
      <c r="B92" s="314" t="s">
        <v>389</v>
      </c>
    </row>
    <row r="93" spans="1:2" x14ac:dyDescent="0.3">
      <c r="A93" s="313" t="s">
        <v>399</v>
      </c>
      <c r="B93" s="314" t="s">
        <v>389</v>
      </c>
    </row>
    <row r="94" spans="1:2" x14ac:dyDescent="0.3">
      <c r="A94" s="410" t="s">
        <v>487</v>
      </c>
      <c r="B94" s="409" t="s">
        <v>389</v>
      </c>
    </row>
    <row r="95" spans="1:2" x14ac:dyDescent="0.3">
      <c r="A95" s="315" t="s">
        <v>488</v>
      </c>
      <c r="B95" s="316" t="s">
        <v>389</v>
      </c>
    </row>
    <row r="96" spans="1:2" x14ac:dyDescent="0.3">
      <c r="A96" s="306" t="s">
        <v>489</v>
      </c>
      <c r="B96" s="307" t="s">
        <v>389</v>
      </c>
    </row>
    <row r="97" spans="1:2" x14ac:dyDescent="0.3">
      <c r="A97" s="311" t="s">
        <v>490</v>
      </c>
      <c r="B97" s="319" t="s">
        <v>491</v>
      </c>
    </row>
    <row r="98" spans="1:2" x14ac:dyDescent="0.3">
      <c r="A98" s="313" t="s">
        <v>397</v>
      </c>
      <c r="B98" s="314" t="s">
        <v>389</v>
      </c>
    </row>
    <row r="99" spans="1:2" x14ac:dyDescent="0.3">
      <c r="A99" s="313" t="s">
        <v>492</v>
      </c>
      <c r="B99" s="314" t="s">
        <v>389</v>
      </c>
    </row>
    <row r="100" spans="1:2" x14ac:dyDescent="0.3">
      <c r="A100" s="313" t="s">
        <v>399</v>
      </c>
      <c r="B100" s="314" t="s">
        <v>389</v>
      </c>
    </row>
    <row r="101" spans="1:2" x14ac:dyDescent="0.3">
      <c r="A101" s="313" t="s">
        <v>493</v>
      </c>
      <c r="B101" s="314" t="s">
        <v>389</v>
      </c>
    </row>
    <row r="102" spans="1:2" x14ac:dyDescent="0.3">
      <c r="A102" s="313" t="s">
        <v>494</v>
      </c>
      <c r="B102" s="314" t="s">
        <v>389</v>
      </c>
    </row>
    <row r="103" spans="1:2" x14ac:dyDescent="0.3">
      <c r="A103" s="315" t="s">
        <v>495</v>
      </c>
      <c r="B103" s="316" t="s">
        <v>389</v>
      </c>
    </row>
    <row r="104" spans="1:2" ht="34.799999999999997" customHeight="1" x14ac:dyDescent="0.3">
      <c r="A104" s="403" t="s">
        <v>496</v>
      </c>
      <c r="B104" s="404" t="s">
        <v>389</v>
      </c>
    </row>
    <row r="105" spans="1:2" x14ac:dyDescent="0.3">
      <c r="A105" s="311" t="s">
        <v>497</v>
      </c>
      <c r="B105" s="319" t="s">
        <v>498</v>
      </c>
    </row>
    <row r="106" spans="1:2" x14ac:dyDescent="0.3">
      <c r="A106" s="313" t="s">
        <v>499</v>
      </c>
      <c r="B106" s="314" t="s">
        <v>389</v>
      </c>
    </row>
    <row r="107" spans="1:2" x14ac:dyDescent="0.3">
      <c r="A107" s="313" t="s">
        <v>500</v>
      </c>
      <c r="B107" s="314" t="s">
        <v>389</v>
      </c>
    </row>
    <row r="108" spans="1:2" x14ac:dyDescent="0.3">
      <c r="A108" s="313" t="s">
        <v>399</v>
      </c>
      <c r="B108" s="314" t="s">
        <v>389</v>
      </c>
    </row>
    <row r="109" spans="1:2" x14ac:dyDescent="0.3">
      <c r="A109" s="313" t="s">
        <v>501</v>
      </c>
      <c r="B109" s="314" t="s">
        <v>389</v>
      </c>
    </row>
    <row r="110" spans="1:2" x14ac:dyDescent="0.3">
      <c r="A110" s="313" t="s">
        <v>502</v>
      </c>
      <c r="B110" s="314" t="s">
        <v>389</v>
      </c>
    </row>
    <row r="111" spans="1:2" x14ac:dyDescent="0.3">
      <c r="A111" s="313" t="s">
        <v>401</v>
      </c>
      <c r="B111" s="314" t="s">
        <v>389</v>
      </c>
    </row>
    <row r="112" spans="1:2" x14ac:dyDescent="0.3">
      <c r="A112" s="315" t="s">
        <v>402</v>
      </c>
      <c r="B112" s="316" t="s">
        <v>389</v>
      </c>
    </row>
    <row r="113" spans="1:2" x14ac:dyDescent="0.3">
      <c r="A113" s="311" t="s">
        <v>503</v>
      </c>
      <c r="B113" s="319" t="s">
        <v>504</v>
      </c>
    </row>
    <row r="114" spans="1:2" x14ac:dyDescent="0.3">
      <c r="A114" s="313" t="s">
        <v>505</v>
      </c>
      <c r="B114" s="314" t="s">
        <v>389</v>
      </c>
    </row>
    <row r="115" spans="1:2" x14ac:dyDescent="0.3">
      <c r="A115" s="313" t="s">
        <v>506</v>
      </c>
      <c r="B115" s="314" t="s">
        <v>389</v>
      </c>
    </row>
    <row r="116" spans="1:2" x14ac:dyDescent="0.3">
      <c r="A116" s="313" t="s">
        <v>399</v>
      </c>
      <c r="B116" s="314" t="s">
        <v>389</v>
      </c>
    </row>
    <row r="117" spans="1:2" x14ac:dyDescent="0.3">
      <c r="A117" s="313" t="s">
        <v>507</v>
      </c>
      <c r="B117" s="314" t="s">
        <v>389</v>
      </c>
    </row>
    <row r="118" spans="1:2" x14ac:dyDescent="0.3">
      <c r="A118" s="313" t="s">
        <v>502</v>
      </c>
      <c r="B118" s="314" t="s">
        <v>389</v>
      </c>
    </row>
    <row r="119" spans="1:2" x14ac:dyDescent="0.3">
      <c r="A119" s="313" t="s">
        <v>401</v>
      </c>
      <c r="B119" s="314" t="s">
        <v>389</v>
      </c>
    </row>
    <row r="120" spans="1:2" x14ac:dyDescent="0.3">
      <c r="A120" s="313" t="s">
        <v>508</v>
      </c>
      <c r="B120" s="314" t="s">
        <v>389</v>
      </c>
    </row>
    <row r="121" spans="1:2" x14ac:dyDescent="0.3">
      <c r="A121" s="315" t="s">
        <v>402</v>
      </c>
      <c r="B121" s="316" t="s">
        <v>389</v>
      </c>
    </row>
    <row r="122" spans="1:2" x14ac:dyDescent="0.3">
      <c r="A122" s="311" t="s">
        <v>509</v>
      </c>
      <c r="B122" s="321">
        <v>5.9999999999999995E-4</v>
      </c>
    </row>
    <row r="123" spans="1:2" x14ac:dyDescent="0.3">
      <c r="A123" s="313" t="s">
        <v>510</v>
      </c>
      <c r="B123" s="314" t="s">
        <v>389</v>
      </c>
    </row>
    <row r="124" spans="1:2" x14ac:dyDescent="0.3">
      <c r="A124" s="313" t="s">
        <v>511</v>
      </c>
      <c r="B124" s="314" t="s">
        <v>389</v>
      </c>
    </row>
    <row r="125" spans="1:2" x14ac:dyDescent="0.3">
      <c r="A125" s="313" t="s">
        <v>399</v>
      </c>
      <c r="B125" s="314" t="s">
        <v>389</v>
      </c>
    </row>
    <row r="126" spans="1:2" x14ac:dyDescent="0.3">
      <c r="A126" s="313" t="s">
        <v>512</v>
      </c>
      <c r="B126" s="314" t="s">
        <v>389</v>
      </c>
    </row>
    <row r="127" spans="1:2" x14ac:dyDescent="0.3">
      <c r="A127" s="410" t="s">
        <v>513</v>
      </c>
      <c r="B127" s="409" t="s">
        <v>389</v>
      </c>
    </row>
    <row r="128" spans="1:2" x14ac:dyDescent="0.3">
      <c r="A128" s="401" t="s">
        <v>514</v>
      </c>
      <c r="B128" s="402" t="s">
        <v>389</v>
      </c>
    </row>
    <row r="129" spans="1:2" x14ac:dyDescent="0.3">
      <c r="A129" s="311" t="s">
        <v>515</v>
      </c>
      <c r="B129" s="321"/>
    </row>
    <row r="130" spans="1:2" x14ac:dyDescent="0.3">
      <c r="A130" s="315"/>
      <c r="B130" s="316"/>
    </row>
    <row r="131" spans="1:2" x14ac:dyDescent="0.3">
      <c r="A131" s="315"/>
      <c r="B131" s="316"/>
    </row>
    <row r="132" spans="1:2" x14ac:dyDescent="0.3">
      <c r="A132" s="306" t="s">
        <v>516</v>
      </c>
      <c r="B132" s="307" t="s">
        <v>389</v>
      </c>
    </row>
    <row r="133" spans="1:2" ht="28.2" customHeight="1" x14ac:dyDescent="0.3">
      <c r="A133" s="403" t="s">
        <v>517</v>
      </c>
      <c r="B133" s="404" t="s">
        <v>389</v>
      </c>
    </row>
    <row r="134" spans="1:2" x14ac:dyDescent="0.3">
      <c r="A134" s="306" t="s">
        <v>518</v>
      </c>
      <c r="B134" s="307" t="s">
        <v>389</v>
      </c>
    </row>
    <row r="135" spans="1:2" x14ac:dyDescent="0.3">
      <c r="A135" s="405" t="s">
        <v>519</v>
      </c>
      <c r="B135" s="406" t="s">
        <v>389</v>
      </c>
    </row>
    <row r="136" spans="1:2" ht="30.6" customHeight="1" x14ac:dyDescent="0.3">
      <c r="A136" s="407" t="s">
        <v>520</v>
      </c>
      <c r="B136" s="406" t="s">
        <v>389</v>
      </c>
    </row>
  </sheetData>
  <mergeCells count="22">
    <mergeCell ref="A53:B53"/>
    <mergeCell ref="A1:B1"/>
    <mergeCell ref="A3:B3"/>
    <mergeCell ref="A4:B4"/>
    <mergeCell ref="A23:B23"/>
    <mergeCell ref="A24:B24"/>
    <mergeCell ref="A28:B28"/>
    <mergeCell ref="A34:B34"/>
    <mergeCell ref="A37:B37"/>
    <mergeCell ref="A45:B45"/>
    <mergeCell ref="A46:B46"/>
    <mergeCell ref="A51:B51"/>
    <mergeCell ref="A128:B128"/>
    <mergeCell ref="A133:B133"/>
    <mergeCell ref="A135:B135"/>
    <mergeCell ref="A136:B136"/>
    <mergeCell ref="A61:B61"/>
    <mergeCell ref="A73:B73"/>
    <mergeCell ref="A84:B84"/>
    <mergeCell ref="A94:B94"/>
    <mergeCell ref="A104:B104"/>
    <mergeCell ref="A127:B12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0:L1000"/>
  <sheetViews>
    <sheetView showGridLines="0" workbookViewId="0"/>
  </sheetViews>
  <sheetFormatPr defaultColWidth="14.44140625" defaultRowHeight="15" customHeight="1" x14ac:dyDescent="0.3"/>
  <cols>
    <col min="1" max="7" width="8.6640625" customWidth="1"/>
    <col min="8" max="8" width="15" customWidth="1"/>
    <col min="9" max="9" width="12" customWidth="1"/>
    <col min="10" max="11" width="8.6640625" customWidth="1"/>
    <col min="12" max="12" width="15.88671875" customWidth="1"/>
    <col min="13" max="26" width="8.6640625" customWidth="1"/>
  </cols>
  <sheetData>
    <row r="10" spans="3:9" ht="14.4" x14ac:dyDescent="0.3">
      <c r="C10" s="425" t="s">
        <v>134</v>
      </c>
      <c r="D10" s="420"/>
      <c r="E10" s="420"/>
      <c r="F10" s="420"/>
      <c r="G10" s="421"/>
      <c r="H10" s="89" t="s">
        <v>135</v>
      </c>
      <c r="I10" s="89" t="s">
        <v>136</v>
      </c>
    </row>
    <row r="11" spans="3:9" ht="14.4" x14ac:dyDescent="0.3">
      <c r="C11" s="419" t="s">
        <v>137</v>
      </c>
      <c r="D11" s="420"/>
      <c r="E11" s="420"/>
      <c r="F11" s="420"/>
      <c r="G11" s="421"/>
      <c r="H11" s="90">
        <v>25</v>
      </c>
      <c r="I11" s="90">
        <f>H11*3</f>
        <v>75</v>
      </c>
    </row>
    <row r="12" spans="3:9" ht="29.25" customHeight="1" x14ac:dyDescent="0.3">
      <c r="C12" s="419" t="s">
        <v>138</v>
      </c>
      <c r="D12" s="420"/>
      <c r="E12" s="420"/>
      <c r="F12" s="420"/>
      <c r="G12" s="421"/>
      <c r="H12" s="417">
        <v>100</v>
      </c>
      <c r="I12" s="417">
        <f>H12*2</f>
        <v>200</v>
      </c>
    </row>
    <row r="13" spans="3:9" ht="29.25" customHeight="1" x14ac:dyDescent="0.3">
      <c r="C13" s="419" t="s">
        <v>139</v>
      </c>
      <c r="D13" s="420"/>
      <c r="E13" s="420"/>
      <c r="F13" s="420"/>
      <c r="G13" s="421"/>
      <c r="H13" s="418"/>
      <c r="I13" s="418"/>
    </row>
    <row r="14" spans="3:9" ht="31.5" customHeight="1" x14ac:dyDescent="0.3">
      <c r="C14" s="419" t="s">
        <v>140</v>
      </c>
      <c r="D14" s="420"/>
      <c r="E14" s="420"/>
      <c r="F14" s="420"/>
      <c r="G14" s="421"/>
      <c r="H14" s="90">
        <v>45</v>
      </c>
      <c r="I14" s="90">
        <f t="shared" ref="I14:I15" si="0">H14*1</f>
        <v>45</v>
      </c>
    </row>
    <row r="15" spans="3:9" ht="53.25" customHeight="1" x14ac:dyDescent="0.3">
      <c r="C15" s="426" t="s">
        <v>141</v>
      </c>
      <c r="D15" s="420"/>
      <c r="E15" s="420"/>
      <c r="F15" s="420"/>
      <c r="G15" s="421"/>
      <c r="H15" s="90">
        <v>55</v>
      </c>
      <c r="I15" s="90">
        <f t="shared" si="0"/>
        <v>55</v>
      </c>
    </row>
    <row r="16" spans="3:9" ht="14.4" x14ac:dyDescent="0.3">
      <c r="C16" s="425" t="s">
        <v>142</v>
      </c>
      <c r="D16" s="420"/>
      <c r="E16" s="420"/>
      <c r="F16" s="420"/>
      <c r="G16" s="420"/>
      <c r="H16" s="421"/>
      <c r="I16" s="91">
        <f>ROUND(SUM(I11:I15)/6,2)</f>
        <v>62.5</v>
      </c>
    </row>
    <row r="19" spans="3:12" ht="14.4" x14ac:dyDescent="0.3">
      <c r="C19" s="424" t="s">
        <v>143</v>
      </c>
      <c r="D19" s="420"/>
      <c r="E19" s="420"/>
      <c r="F19" s="420"/>
      <c r="G19" s="421"/>
      <c r="H19" s="91" t="s">
        <v>135</v>
      </c>
      <c r="I19" s="91" t="s">
        <v>136</v>
      </c>
    </row>
    <row r="20" spans="3:12" ht="39" customHeight="1" x14ac:dyDescent="0.3">
      <c r="C20" s="422" t="s">
        <v>137</v>
      </c>
      <c r="D20" s="420"/>
      <c r="E20" s="420"/>
      <c r="F20" s="420"/>
      <c r="G20" s="421"/>
      <c r="H20" s="90">
        <v>39.9</v>
      </c>
      <c r="I20" s="90">
        <f>H20*3</f>
        <v>119.69999999999999</v>
      </c>
    </row>
    <row r="21" spans="3:12" ht="51.75" customHeight="1" x14ac:dyDescent="0.3">
      <c r="C21" s="422" t="s">
        <v>144</v>
      </c>
      <c r="D21" s="420"/>
      <c r="E21" s="420"/>
      <c r="F21" s="420"/>
      <c r="G21" s="421"/>
      <c r="H21" s="90">
        <v>31.74</v>
      </c>
      <c r="I21" s="90">
        <f t="shared" ref="I21:I22" si="1">H21*2</f>
        <v>63.48</v>
      </c>
    </row>
    <row r="22" spans="3:12" ht="46.5" customHeight="1" x14ac:dyDescent="0.3">
      <c r="C22" s="422" t="s">
        <v>145</v>
      </c>
      <c r="D22" s="420"/>
      <c r="E22" s="420"/>
      <c r="F22" s="420"/>
      <c r="G22" s="421"/>
      <c r="H22" s="90">
        <v>84</v>
      </c>
      <c r="I22" s="90">
        <f t="shared" si="1"/>
        <v>168</v>
      </c>
    </row>
    <row r="23" spans="3:12" ht="15.75" customHeight="1" x14ac:dyDescent="0.3">
      <c r="C23" s="423" t="s">
        <v>146</v>
      </c>
      <c r="D23" s="420"/>
      <c r="E23" s="420"/>
      <c r="F23" s="420"/>
      <c r="G23" s="421"/>
      <c r="H23" s="90">
        <v>44</v>
      </c>
      <c r="I23" s="90">
        <f>H23*1</f>
        <v>44</v>
      </c>
      <c r="L23" s="92">
        <v>1090000</v>
      </c>
    </row>
    <row r="24" spans="3:12" ht="15.75" customHeight="1" x14ac:dyDescent="0.3">
      <c r="C24" s="424" t="s">
        <v>147</v>
      </c>
      <c r="D24" s="420"/>
      <c r="E24" s="420"/>
      <c r="F24" s="420"/>
      <c r="G24" s="420"/>
      <c r="H24" s="421"/>
      <c r="I24" s="91">
        <f>ROUND(SUM(I20:I23)/6,2)</f>
        <v>65.86</v>
      </c>
    </row>
    <row r="25" spans="3:12" ht="15.75" customHeight="1" x14ac:dyDescent="0.3">
      <c r="L25" s="92" t="e">
        <f>#REF!</f>
        <v>#REF!</v>
      </c>
    </row>
    <row r="26" spans="3:12" ht="15.75" customHeight="1" x14ac:dyDescent="0.3"/>
    <row r="27" spans="3:12" ht="15.75" customHeight="1" x14ac:dyDescent="0.3">
      <c r="L27" s="92" t="e">
        <f>L23-L25</f>
        <v>#REF!</v>
      </c>
    </row>
    <row r="28" spans="3:12" ht="15.75" customHeight="1" x14ac:dyDescent="0.3"/>
    <row r="29" spans="3:12" ht="15.75" customHeight="1" x14ac:dyDescent="0.3"/>
    <row r="30" spans="3:12" ht="15.75" customHeight="1" x14ac:dyDescent="0.3"/>
    <row r="31" spans="3:12" ht="15.75" customHeight="1" x14ac:dyDescent="0.3"/>
    <row r="32" spans="3:1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5">
    <mergeCell ref="C24:H24"/>
    <mergeCell ref="C10:G10"/>
    <mergeCell ref="C11:G11"/>
    <mergeCell ref="C12:G12"/>
    <mergeCell ref="H12:H13"/>
    <mergeCell ref="C15:G15"/>
    <mergeCell ref="C16:H16"/>
    <mergeCell ref="C19:G19"/>
    <mergeCell ref="C20:G20"/>
    <mergeCell ref="C21:G21"/>
    <mergeCell ref="I12:I13"/>
    <mergeCell ref="C13:G13"/>
    <mergeCell ref="C14:G14"/>
    <mergeCell ref="C22:G22"/>
    <mergeCell ref="C23:G23"/>
  </mergeCells>
  <printOptions horizontalCentered="1"/>
  <pageMargins left="0.51181102362204722" right="0.51181102362204722" top="0.78740157480314965" bottom="0.78740157480314965" header="0" footer="0"/>
  <pageSetup paperSize="9" scale="84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000"/>
  <sheetViews>
    <sheetView workbookViewId="0"/>
  </sheetViews>
  <sheetFormatPr defaultColWidth="14.44140625" defaultRowHeight="15" customHeight="1" x14ac:dyDescent="0.3"/>
  <cols>
    <col min="1" max="1" width="14.33203125" customWidth="1"/>
    <col min="2" max="2" width="18" customWidth="1"/>
    <col min="3" max="3" width="60.33203125" customWidth="1"/>
    <col min="4" max="4" width="12.6640625" customWidth="1"/>
    <col min="5" max="5" width="17" customWidth="1"/>
    <col min="6" max="6" width="12.109375" customWidth="1"/>
    <col min="7" max="7" width="11.6640625" customWidth="1"/>
    <col min="8" max="26" width="8.6640625" customWidth="1"/>
  </cols>
  <sheetData>
    <row r="1" spans="1:7" ht="14.4" x14ac:dyDescent="0.3">
      <c r="A1" s="93" t="s">
        <v>148</v>
      </c>
      <c r="B1" s="93" t="s">
        <v>133</v>
      </c>
      <c r="C1" s="93" t="s">
        <v>149</v>
      </c>
      <c r="D1" s="93" t="s">
        <v>150</v>
      </c>
      <c r="E1" s="93" t="s">
        <v>151</v>
      </c>
    </row>
    <row r="2" spans="1:7" ht="14.4" x14ac:dyDescent="0.3">
      <c r="A2" s="93">
        <v>1</v>
      </c>
      <c r="B2" s="94" t="s">
        <v>152</v>
      </c>
      <c r="C2" s="94" t="s">
        <v>153</v>
      </c>
      <c r="D2" s="95">
        <v>944468.24</v>
      </c>
      <c r="E2" s="96" t="s">
        <v>154</v>
      </c>
    </row>
    <row r="3" spans="1:7" ht="14.4" x14ac:dyDescent="0.3">
      <c r="A3" s="93">
        <v>2</v>
      </c>
      <c r="B3" s="94" t="s">
        <v>155</v>
      </c>
      <c r="C3" s="94" t="s">
        <v>156</v>
      </c>
      <c r="D3" s="95">
        <v>1080000</v>
      </c>
      <c r="E3" s="96" t="s">
        <v>157</v>
      </c>
    </row>
    <row r="4" spans="1:7" ht="14.4" x14ac:dyDescent="0.3">
      <c r="A4" s="97">
        <v>3</v>
      </c>
      <c r="B4" s="98" t="s">
        <v>158</v>
      </c>
      <c r="C4" s="98" t="s">
        <v>159</v>
      </c>
      <c r="D4" s="99">
        <v>1090000</v>
      </c>
      <c r="E4" s="100">
        <f t="shared" ref="E4:E72" si="0">D4/$D$4-1</f>
        <v>0</v>
      </c>
      <c r="F4" s="92"/>
    </row>
    <row r="5" spans="1:7" ht="14.4" x14ac:dyDescent="0.3">
      <c r="A5" s="93">
        <v>4</v>
      </c>
      <c r="B5" s="94" t="s">
        <v>160</v>
      </c>
      <c r="C5" s="94" t="s">
        <v>161</v>
      </c>
      <c r="D5" s="95">
        <v>1091000</v>
      </c>
      <c r="E5" s="101">
        <f t="shared" si="0"/>
        <v>9.1743119266052275E-4</v>
      </c>
      <c r="G5" s="94">
        <f>D4*5%</f>
        <v>54500</v>
      </c>
    </row>
    <row r="6" spans="1:7" ht="14.4" x14ac:dyDescent="0.3">
      <c r="A6" s="93">
        <v>5</v>
      </c>
      <c r="B6" s="94" t="s">
        <v>162</v>
      </c>
      <c r="C6" s="94" t="s">
        <v>163</v>
      </c>
      <c r="D6" s="95">
        <v>1116801.25</v>
      </c>
      <c r="E6" s="101">
        <f t="shared" si="0"/>
        <v>2.4588302752293512E-2</v>
      </c>
      <c r="G6" s="95">
        <f>G5+D4</f>
        <v>1144500</v>
      </c>
    </row>
    <row r="7" spans="1:7" ht="14.4" x14ac:dyDescent="0.3">
      <c r="A7" s="93">
        <v>6</v>
      </c>
      <c r="B7" s="94" t="s">
        <v>164</v>
      </c>
      <c r="C7" s="94" t="s">
        <v>165</v>
      </c>
      <c r="D7" s="95">
        <v>1117600.25</v>
      </c>
      <c r="E7" s="101">
        <f t="shared" si="0"/>
        <v>2.5321330275229315E-2</v>
      </c>
    </row>
    <row r="8" spans="1:7" ht="14.4" x14ac:dyDescent="0.3">
      <c r="A8" s="93">
        <v>7</v>
      </c>
      <c r="B8" s="94" t="s">
        <v>166</v>
      </c>
      <c r="C8" s="94" t="s">
        <v>167</v>
      </c>
      <c r="D8" s="95">
        <v>1118999.9990000001</v>
      </c>
      <c r="E8" s="101">
        <f t="shared" si="0"/>
        <v>2.6605503669724806E-2</v>
      </c>
    </row>
    <row r="9" spans="1:7" ht="14.4" x14ac:dyDescent="0.3">
      <c r="A9" s="93">
        <v>8</v>
      </c>
      <c r="B9" s="94" t="s">
        <v>168</v>
      </c>
      <c r="C9" s="94" t="s">
        <v>169</v>
      </c>
      <c r="D9" s="95">
        <v>1119700</v>
      </c>
      <c r="E9" s="101">
        <f t="shared" si="0"/>
        <v>2.7247706422018458E-2</v>
      </c>
    </row>
    <row r="10" spans="1:7" ht="14.4" x14ac:dyDescent="0.3">
      <c r="A10" s="93">
        <v>9</v>
      </c>
      <c r="B10" s="94" t="s">
        <v>170</v>
      </c>
      <c r="C10" s="94" t="s">
        <v>171</v>
      </c>
      <c r="D10" s="95">
        <v>1187493.54</v>
      </c>
      <c r="E10" s="101">
        <f t="shared" si="0"/>
        <v>8.9443614678899053E-2</v>
      </c>
    </row>
    <row r="11" spans="1:7" ht="14.4" x14ac:dyDescent="0.3">
      <c r="A11" s="93">
        <v>10</v>
      </c>
      <c r="B11" s="94" t="s">
        <v>172</v>
      </c>
      <c r="C11" s="94" t="s">
        <v>173</v>
      </c>
      <c r="D11" s="95">
        <v>1195000</v>
      </c>
      <c r="E11" s="101">
        <f t="shared" si="0"/>
        <v>9.6330275229357776E-2</v>
      </c>
    </row>
    <row r="12" spans="1:7" ht="14.4" x14ac:dyDescent="0.3">
      <c r="A12" s="93">
        <v>11</v>
      </c>
      <c r="B12" s="94" t="s">
        <v>174</v>
      </c>
      <c r="C12" s="94" t="s">
        <v>175</v>
      </c>
      <c r="D12" s="95">
        <v>1203980.3600000001</v>
      </c>
      <c r="E12" s="101">
        <f t="shared" si="0"/>
        <v>0.1045691376146789</v>
      </c>
    </row>
    <row r="13" spans="1:7" ht="14.4" x14ac:dyDescent="0.3">
      <c r="A13" s="93">
        <v>12</v>
      </c>
      <c r="B13" s="94" t="s">
        <v>176</v>
      </c>
      <c r="C13" s="94" t="s">
        <v>177</v>
      </c>
      <c r="D13" s="95">
        <v>1210500</v>
      </c>
      <c r="E13" s="101">
        <f t="shared" si="0"/>
        <v>0.11055045871559632</v>
      </c>
    </row>
    <row r="14" spans="1:7" ht="14.4" x14ac:dyDescent="0.3">
      <c r="A14" s="93">
        <v>13</v>
      </c>
      <c r="B14" s="94" t="s">
        <v>178</v>
      </c>
      <c r="C14" s="94" t="s">
        <v>179</v>
      </c>
      <c r="D14" s="95">
        <v>1210959.78</v>
      </c>
      <c r="E14" s="101">
        <f t="shared" si="0"/>
        <v>0.11097227522935782</v>
      </c>
    </row>
    <row r="15" spans="1:7" ht="14.4" x14ac:dyDescent="0.3">
      <c r="A15" s="93">
        <v>14</v>
      </c>
      <c r="B15" s="94" t="s">
        <v>180</v>
      </c>
      <c r="C15" s="94" t="s">
        <v>181</v>
      </c>
      <c r="D15" s="95">
        <v>1228000</v>
      </c>
      <c r="E15" s="101">
        <f t="shared" si="0"/>
        <v>0.12660550458715591</v>
      </c>
    </row>
    <row r="16" spans="1:7" ht="14.4" x14ac:dyDescent="0.3">
      <c r="A16" s="93">
        <v>15</v>
      </c>
      <c r="B16" s="94" t="s">
        <v>182</v>
      </c>
      <c r="C16" s="94" t="s">
        <v>183</v>
      </c>
      <c r="D16" s="95">
        <v>1230000</v>
      </c>
      <c r="E16" s="101">
        <f t="shared" si="0"/>
        <v>0.12844036697247696</v>
      </c>
    </row>
    <row r="17" spans="1:5" ht="14.4" x14ac:dyDescent="0.3">
      <c r="A17" s="93">
        <v>16</v>
      </c>
      <c r="B17" s="94" t="s">
        <v>184</v>
      </c>
      <c r="C17" s="94" t="s">
        <v>185</v>
      </c>
      <c r="D17" s="95">
        <v>1249000</v>
      </c>
      <c r="E17" s="101">
        <f t="shared" si="0"/>
        <v>0.14587155963302756</v>
      </c>
    </row>
    <row r="18" spans="1:5" ht="14.4" x14ac:dyDescent="0.3">
      <c r="A18" s="93">
        <v>17</v>
      </c>
      <c r="B18" s="94" t="s">
        <v>186</v>
      </c>
      <c r="C18" s="94" t="s">
        <v>187</v>
      </c>
      <c r="D18" s="95">
        <v>1250000</v>
      </c>
      <c r="E18" s="101">
        <f t="shared" si="0"/>
        <v>0.14678899082568808</v>
      </c>
    </row>
    <row r="19" spans="1:5" ht="14.4" x14ac:dyDescent="0.3">
      <c r="A19" s="93">
        <v>18</v>
      </c>
      <c r="B19" s="94" t="s">
        <v>188</v>
      </c>
      <c r="C19" s="94" t="s">
        <v>189</v>
      </c>
      <c r="D19" s="95">
        <v>1257348.08</v>
      </c>
      <c r="E19" s="101">
        <f t="shared" si="0"/>
        <v>0.15353034862385329</v>
      </c>
    </row>
    <row r="20" spans="1:5" ht="14.4" x14ac:dyDescent="0.3">
      <c r="A20" s="93">
        <v>19</v>
      </c>
      <c r="B20" s="94" t="s">
        <v>190</v>
      </c>
      <c r="C20" s="94" t="s">
        <v>191</v>
      </c>
      <c r="D20" s="95">
        <v>1260528.2</v>
      </c>
      <c r="E20" s="101">
        <f t="shared" si="0"/>
        <v>0.15644788990825687</v>
      </c>
    </row>
    <row r="21" spans="1:5" ht="15.75" customHeight="1" x14ac:dyDescent="0.3">
      <c r="A21" s="93">
        <v>20</v>
      </c>
      <c r="B21" s="94" t="s">
        <v>192</v>
      </c>
      <c r="C21" s="94" t="s">
        <v>193</v>
      </c>
      <c r="D21" s="95">
        <v>1262125.8999999999</v>
      </c>
      <c r="E21" s="101">
        <f t="shared" si="0"/>
        <v>0.1579136697247705</v>
      </c>
    </row>
    <row r="22" spans="1:5" ht="15.75" customHeight="1" x14ac:dyDescent="0.3">
      <c r="A22" s="93">
        <v>21</v>
      </c>
      <c r="B22" s="94" t="s">
        <v>194</v>
      </c>
      <c r="C22" s="94" t="s">
        <v>195</v>
      </c>
      <c r="D22" s="95">
        <v>1268000</v>
      </c>
      <c r="E22" s="101">
        <f t="shared" si="0"/>
        <v>0.16330275229357794</v>
      </c>
    </row>
    <row r="23" spans="1:5" ht="15.75" customHeight="1" x14ac:dyDescent="0.3">
      <c r="A23" s="93">
        <v>22</v>
      </c>
      <c r="B23" s="94" t="s">
        <v>196</v>
      </c>
      <c r="C23" s="94" t="s">
        <v>197</v>
      </c>
      <c r="D23" s="95">
        <v>1272000</v>
      </c>
      <c r="E23" s="101">
        <f t="shared" si="0"/>
        <v>0.16697247706422025</v>
      </c>
    </row>
    <row r="24" spans="1:5" ht="15.75" customHeight="1" x14ac:dyDescent="0.3">
      <c r="A24" s="93">
        <v>23</v>
      </c>
      <c r="B24" s="94" t="s">
        <v>198</v>
      </c>
      <c r="C24" s="94" t="s">
        <v>199</v>
      </c>
      <c r="D24" s="95">
        <v>1282965.28</v>
      </c>
      <c r="E24" s="101">
        <f t="shared" si="0"/>
        <v>0.17703236697247715</v>
      </c>
    </row>
    <row r="25" spans="1:5" ht="15.75" customHeight="1" x14ac:dyDescent="0.3">
      <c r="A25" s="93">
        <v>24</v>
      </c>
      <c r="B25" s="94" t="s">
        <v>200</v>
      </c>
      <c r="C25" s="94" t="s">
        <v>201</v>
      </c>
      <c r="D25" s="95">
        <v>1290000</v>
      </c>
      <c r="E25" s="101">
        <f t="shared" si="0"/>
        <v>0.1834862385321101</v>
      </c>
    </row>
    <row r="26" spans="1:5" ht="15.75" customHeight="1" x14ac:dyDescent="0.3">
      <c r="A26" s="93">
        <v>25</v>
      </c>
      <c r="B26" s="94" t="s">
        <v>202</v>
      </c>
      <c r="C26" s="94" t="s">
        <v>203</v>
      </c>
      <c r="D26" s="95">
        <v>1294000</v>
      </c>
      <c r="E26" s="101">
        <f t="shared" si="0"/>
        <v>0.18715596330275219</v>
      </c>
    </row>
    <row r="27" spans="1:5" ht="15.75" customHeight="1" x14ac:dyDescent="0.3">
      <c r="A27" s="93">
        <v>26</v>
      </c>
      <c r="B27" s="94" t="s">
        <v>204</v>
      </c>
      <c r="C27" s="94" t="s">
        <v>205</v>
      </c>
      <c r="D27" s="95">
        <v>1299000</v>
      </c>
      <c r="E27" s="101">
        <f t="shared" si="0"/>
        <v>0.19174311926605503</v>
      </c>
    </row>
    <row r="28" spans="1:5" ht="15.75" customHeight="1" x14ac:dyDescent="0.3">
      <c r="A28" s="93">
        <v>27</v>
      </c>
      <c r="B28" s="94" t="s">
        <v>206</v>
      </c>
      <c r="C28" s="94" t="s">
        <v>207</v>
      </c>
      <c r="D28" s="95">
        <v>1300000</v>
      </c>
      <c r="E28" s="101">
        <f t="shared" si="0"/>
        <v>0.19266055045871555</v>
      </c>
    </row>
    <row r="29" spans="1:5" ht="15.75" customHeight="1" x14ac:dyDescent="0.3">
      <c r="A29" s="93">
        <v>28</v>
      </c>
      <c r="B29" s="94" t="s">
        <v>208</v>
      </c>
      <c r="C29" s="94" t="s">
        <v>209</v>
      </c>
      <c r="D29" s="95">
        <v>1300000</v>
      </c>
      <c r="E29" s="101">
        <f t="shared" si="0"/>
        <v>0.19266055045871555</v>
      </c>
    </row>
    <row r="30" spans="1:5" ht="15.75" customHeight="1" x14ac:dyDescent="0.3">
      <c r="A30" s="93">
        <v>29</v>
      </c>
      <c r="B30" s="94" t="s">
        <v>210</v>
      </c>
      <c r="C30" s="94" t="s">
        <v>211</v>
      </c>
      <c r="D30" s="95">
        <v>1301441.04</v>
      </c>
      <c r="E30" s="101">
        <f t="shared" si="0"/>
        <v>0.19398260550458724</v>
      </c>
    </row>
    <row r="31" spans="1:5" ht="15.75" customHeight="1" x14ac:dyDescent="0.3">
      <c r="A31" s="93">
        <v>30</v>
      </c>
      <c r="B31" s="94" t="s">
        <v>212</v>
      </c>
      <c r="C31" s="94" t="s">
        <v>213</v>
      </c>
      <c r="D31" s="95">
        <v>1301815.56</v>
      </c>
      <c r="E31" s="101">
        <f t="shared" si="0"/>
        <v>0.19432620183486238</v>
      </c>
    </row>
    <row r="32" spans="1:5" ht="15.75" customHeight="1" x14ac:dyDescent="0.3">
      <c r="A32" s="93">
        <v>31</v>
      </c>
      <c r="B32" s="94" t="s">
        <v>214</v>
      </c>
      <c r="C32" s="94" t="s">
        <v>215</v>
      </c>
      <c r="D32" s="95">
        <v>1301827.44</v>
      </c>
      <c r="E32" s="101">
        <f t="shared" si="0"/>
        <v>0.19433710091743106</v>
      </c>
    </row>
    <row r="33" spans="1:5" ht="15.75" customHeight="1" x14ac:dyDescent="0.3">
      <c r="A33" s="93">
        <v>32</v>
      </c>
      <c r="B33" s="94" t="s">
        <v>216</v>
      </c>
      <c r="C33" s="94" t="s">
        <v>217</v>
      </c>
      <c r="D33" s="95">
        <v>1304639.28</v>
      </c>
      <c r="E33" s="101">
        <f t="shared" si="0"/>
        <v>0.19691677064220192</v>
      </c>
    </row>
    <row r="34" spans="1:5" ht="15.75" customHeight="1" x14ac:dyDescent="0.3">
      <c r="A34" s="93">
        <v>33</v>
      </c>
      <c r="B34" s="94" t="s">
        <v>218</v>
      </c>
      <c r="C34" s="94" t="s">
        <v>219</v>
      </c>
      <c r="D34" s="95">
        <v>1304639.29</v>
      </c>
      <c r="E34" s="101">
        <f t="shared" si="0"/>
        <v>0.1969167798165139</v>
      </c>
    </row>
    <row r="35" spans="1:5" ht="15.75" customHeight="1" x14ac:dyDescent="0.3">
      <c r="A35" s="93">
        <v>34</v>
      </c>
      <c r="B35" s="94" t="s">
        <v>220</v>
      </c>
      <c r="C35" s="94" t="s">
        <v>221</v>
      </c>
      <c r="D35" s="95">
        <v>1311450.93</v>
      </c>
      <c r="E35" s="101">
        <f t="shared" si="0"/>
        <v>0.20316599082568798</v>
      </c>
    </row>
    <row r="36" spans="1:5" ht="15.75" customHeight="1" x14ac:dyDescent="0.3">
      <c r="A36" s="93">
        <v>35</v>
      </c>
      <c r="B36" s="94" t="s">
        <v>222</v>
      </c>
      <c r="C36" s="94" t="s">
        <v>223</v>
      </c>
      <c r="D36" s="95">
        <v>1313540.67</v>
      </c>
      <c r="E36" s="101">
        <f t="shared" si="0"/>
        <v>0.20508318348623855</v>
      </c>
    </row>
    <row r="37" spans="1:5" ht="15.75" customHeight="1" x14ac:dyDescent="0.3">
      <c r="A37" s="93">
        <v>36</v>
      </c>
      <c r="B37" s="94" t="s">
        <v>224</v>
      </c>
      <c r="C37" s="94" t="s">
        <v>225</v>
      </c>
      <c r="D37" s="95">
        <v>1316230</v>
      </c>
      <c r="E37" s="101">
        <f t="shared" si="0"/>
        <v>0.2075504587155963</v>
      </c>
    </row>
    <row r="38" spans="1:5" ht="15.75" customHeight="1" x14ac:dyDescent="0.3">
      <c r="A38" s="93">
        <v>37</v>
      </c>
      <c r="B38" s="94" t="s">
        <v>226</v>
      </c>
      <c r="C38" s="94" t="s">
        <v>227</v>
      </c>
      <c r="D38" s="95">
        <v>1316660</v>
      </c>
      <c r="E38" s="101">
        <f t="shared" si="0"/>
        <v>0.20794495412844038</v>
      </c>
    </row>
    <row r="39" spans="1:5" ht="15.75" customHeight="1" x14ac:dyDescent="0.3">
      <c r="A39" s="93">
        <v>38</v>
      </c>
      <c r="B39" s="94" t="s">
        <v>228</v>
      </c>
      <c r="C39" s="94" t="s">
        <v>229</v>
      </c>
      <c r="D39" s="95">
        <v>1319600</v>
      </c>
      <c r="E39" s="101">
        <f t="shared" si="0"/>
        <v>0.21064220183486237</v>
      </c>
    </row>
    <row r="40" spans="1:5" ht="15.75" customHeight="1" x14ac:dyDescent="0.3">
      <c r="A40" s="93">
        <v>39</v>
      </c>
      <c r="B40" s="94" t="s">
        <v>230</v>
      </c>
      <c r="C40" s="94" t="s">
        <v>231</v>
      </c>
      <c r="D40" s="95">
        <v>1320000</v>
      </c>
      <c r="E40" s="101">
        <f t="shared" si="0"/>
        <v>0.21100917431192667</v>
      </c>
    </row>
    <row r="41" spans="1:5" ht="15.75" customHeight="1" x14ac:dyDescent="0.3">
      <c r="A41" s="93">
        <v>40</v>
      </c>
      <c r="B41" s="94" t="s">
        <v>232</v>
      </c>
      <c r="C41" s="94" t="s">
        <v>233</v>
      </c>
      <c r="D41" s="95">
        <v>1320217.93</v>
      </c>
      <c r="E41" s="101">
        <f t="shared" si="0"/>
        <v>0.21120911009174304</v>
      </c>
    </row>
    <row r="42" spans="1:5" ht="15.75" customHeight="1" x14ac:dyDescent="0.3">
      <c r="A42" s="93">
        <v>41</v>
      </c>
      <c r="B42" s="94" t="s">
        <v>234</v>
      </c>
      <c r="C42" s="94" t="s">
        <v>235</v>
      </c>
      <c r="D42" s="95">
        <v>1321500</v>
      </c>
      <c r="E42" s="101">
        <f t="shared" si="0"/>
        <v>0.21238532110091746</v>
      </c>
    </row>
    <row r="43" spans="1:5" ht="15.75" customHeight="1" x14ac:dyDescent="0.3">
      <c r="A43" s="93">
        <v>42</v>
      </c>
      <c r="B43" s="94" t="s">
        <v>236</v>
      </c>
      <c r="C43" s="94" t="s">
        <v>237</v>
      </c>
      <c r="D43" s="95">
        <v>1322417.3999999999</v>
      </c>
      <c r="E43" s="101">
        <f t="shared" si="0"/>
        <v>0.21322697247706413</v>
      </c>
    </row>
    <row r="44" spans="1:5" ht="15.75" customHeight="1" x14ac:dyDescent="0.3">
      <c r="A44" s="93">
        <v>43</v>
      </c>
      <c r="B44" s="94" t="s">
        <v>238</v>
      </c>
      <c r="C44" s="94" t="s">
        <v>239</v>
      </c>
      <c r="D44" s="95">
        <v>1324852.3500000001</v>
      </c>
      <c r="E44" s="101">
        <f t="shared" si="0"/>
        <v>0.21546087155963312</v>
      </c>
    </row>
    <row r="45" spans="1:5" ht="15.75" customHeight="1" x14ac:dyDescent="0.3">
      <c r="A45" s="93">
        <v>44</v>
      </c>
      <c r="B45" s="94" t="s">
        <v>240</v>
      </c>
      <c r="C45" s="94" t="s">
        <v>241</v>
      </c>
      <c r="D45" s="95">
        <v>1329000</v>
      </c>
      <c r="E45" s="101">
        <f t="shared" si="0"/>
        <v>0.2192660550458716</v>
      </c>
    </row>
    <row r="46" spans="1:5" ht="15.75" customHeight="1" x14ac:dyDescent="0.3">
      <c r="A46" s="93">
        <v>45</v>
      </c>
      <c r="B46" s="94" t="s">
        <v>242</v>
      </c>
      <c r="C46" s="94" t="s">
        <v>243</v>
      </c>
      <c r="D46" s="95">
        <v>1331349.3600000001</v>
      </c>
      <c r="E46" s="101">
        <f t="shared" si="0"/>
        <v>0.22142143119266056</v>
      </c>
    </row>
    <row r="47" spans="1:5" ht="15.75" customHeight="1" x14ac:dyDescent="0.3">
      <c r="A47" s="93">
        <v>46</v>
      </c>
      <c r="B47" s="94" t="s">
        <v>244</v>
      </c>
      <c r="C47" s="94" t="s">
        <v>245</v>
      </c>
      <c r="D47" s="95">
        <v>1335120</v>
      </c>
      <c r="E47" s="101">
        <f t="shared" si="0"/>
        <v>0.22488073394495411</v>
      </c>
    </row>
    <row r="48" spans="1:5" ht="15.75" customHeight="1" x14ac:dyDescent="0.3">
      <c r="A48" s="93">
        <v>47</v>
      </c>
      <c r="B48" s="94" t="s">
        <v>246</v>
      </c>
      <c r="C48" s="94" t="s">
        <v>247</v>
      </c>
      <c r="D48" s="95">
        <v>1340779.17</v>
      </c>
      <c r="E48" s="101">
        <f t="shared" si="0"/>
        <v>0.2300726330275229</v>
      </c>
    </row>
    <row r="49" spans="1:5" ht="15.75" customHeight="1" x14ac:dyDescent="0.3">
      <c r="A49" s="93">
        <v>48</v>
      </c>
      <c r="B49" s="94" t="s">
        <v>248</v>
      </c>
      <c r="C49" s="94" t="s">
        <v>249</v>
      </c>
      <c r="D49" s="95">
        <v>1341817.8</v>
      </c>
      <c r="E49" s="101">
        <f t="shared" si="0"/>
        <v>0.23102550458715609</v>
      </c>
    </row>
    <row r="50" spans="1:5" ht="15.75" customHeight="1" x14ac:dyDescent="0.3">
      <c r="A50" s="93">
        <v>49</v>
      </c>
      <c r="B50" s="94" t="s">
        <v>250</v>
      </c>
      <c r="C50" s="94" t="s">
        <v>251</v>
      </c>
      <c r="D50" s="95">
        <v>1342000</v>
      </c>
      <c r="E50" s="101">
        <f t="shared" si="0"/>
        <v>0.23119266055045862</v>
      </c>
    </row>
    <row r="51" spans="1:5" ht="15.75" customHeight="1" x14ac:dyDescent="0.3">
      <c r="A51" s="93">
        <v>50</v>
      </c>
      <c r="B51" s="94" t="s">
        <v>252</v>
      </c>
      <c r="C51" s="94" t="s">
        <v>253</v>
      </c>
      <c r="D51" s="95">
        <v>1342074.48</v>
      </c>
      <c r="E51" s="101">
        <f t="shared" si="0"/>
        <v>0.23126099082568796</v>
      </c>
    </row>
    <row r="52" spans="1:5" ht="15.75" customHeight="1" x14ac:dyDescent="0.3">
      <c r="A52" s="93">
        <v>51</v>
      </c>
      <c r="B52" s="94" t="s">
        <v>254</v>
      </c>
      <c r="C52" s="94" t="s">
        <v>255</v>
      </c>
      <c r="D52" s="95">
        <v>1342600</v>
      </c>
      <c r="E52" s="101">
        <f t="shared" si="0"/>
        <v>0.23174311926605506</v>
      </c>
    </row>
    <row r="53" spans="1:5" ht="15.75" customHeight="1" x14ac:dyDescent="0.3">
      <c r="A53" s="93">
        <v>52</v>
      </c>
      <c r="B53" s="94" t="s">
        <v>256</v>
      </c>
      <c r="C53" s="94" t="s">
        <v>257</v>
      </c>
      <c r="D53" s="95">
        <v>1342609.21</v>
      </c>
      <c r="E53" s="101">
        <f t="shared" si="0"/>
        <v>0.23175156880733949</v>
      </c>
    </row>
    <row r="54" spans="1:5" ht="15.75" customHeight="1" x14ac:dyDescent="0.3">
      <c r="A54" s="93">
        <v>53</v>
      </c>
      <c r="B54" s="94" t="s">
        <v>258</v>
      </c>
      <c r="C54" s="94" t="s">
        <v>259</v>
      </c>
      <c r="D54" s="95">
        <v>1342610</v>
      </c>
      <c r="E54" s="101">
        <f t="shared" si="0"/>
        <v>0.23175229357798166</v>
      </c>
    </row>
    <row r="55" spans="1:5" ht="15.75" customHeight="1" x14ac:dyDescent="0.3">
      <c r="A55" s="93">
        <v>54</v>
      </c>
      <c r="B55" s="94" t="s">
        <v>260</v>
      </c>
      <c r="C55" s="94" t="s">
        <v>261</v>
      </c>
      <c r="D55" s="95">
        <v>1342610</v>
      </c>
      <c r="E55" s="101">
        <f t="shared" si="0"/>
        <v>0.23175229357798166</v>
      </c>
    </row>
    <row r="56" spans="1:5" ht="15.75" customHeight="1" x14ac:dyDescent="0.3">
      <c r="A56" s="93">
        <v>55</v>
      </c>
      <c r="B56" s="94" t="s">
        <v>262</v>
      </c>
      <c r="C56" s="94" t="s">
        <v>263</v>
      </c>
      <c r="D56" s="95">
        <v>1342610.97</v>
      </c>
      <c r="E56" s="101">
        <f t="shared" si="0"/>
        <v>0.23175318348623852</v>
      </c>
    </row>
    <row r="57" spans="1:5" ht="15.75" customHeight="1" x14ac:dyDescent="0.3">
      <c r="A57" s="93">
        <v>56</v>
      </c>
      <c r="B57" s="94" t="s">
        <v>264</v>
      </c>
      <c r="C57" s="94" t="s">
        <v>265</v>
      </c>
      <c r="D57" s="95">
        <v>1342610.97</v>
      </c>
      <c r="E57" s="101">
        <f t="shared" si="0"/>
        <v>0.23175318348623852</v>
      </c>
    </row>
    <row r="58" spans="1:5" ht="15.75" customHeight="1" x14ac:dyDescent="0.3">
      <c r="A58" s="93">
        <v>57</v>
      </c>
      <c r="B58" s="94" t="s">
        <v>266</v>
      </c>
      <c r="C58" s="94" t="s">
        <v>267</v>
      </c>
      <c r="D58" s="95">
        <v>1342610.97</v>
      </c>
      <c r="E58" s="101">
        <f t="shared" si="0"/>
        <v>0.23175318348623852</v>
      </c>
    </row>
    <row r="59" spans="1:5" ht="15.75" customHeight="1" x14ac:dyDescent="0.3">
      <c r="A59" s="93">
        <v>58</v>
      </c>
      <c r="B59" s="94" t="s">
        <v>268</v>
      </c>
      <c r="C59" s="94" t="s">
        <v>269</v>
      </c>
      <c r="D59" s="95">
        <v>1342610.97</v>
      </c>
      <c r="E59" s="101">
        <f t="shared" si="0"/>
        <v>0.23175318348623852</v>
      </c>
    </row>
    <row r="60" spans="1:5" ht="15.75" customHeight="1" x14ac:dyDescent="0.3">
      <c r="A60" s="93">
        <v>59</v>
      </c>
      <c r="B60" s="94" t="s">
        <v>270</v>
      </c>
      <c r="C60" s="94" t="s">
        <v>271</v>
      </c>
      <c r="D60" s="95">
        <v>1342610.97</v>
      </c>
      <c r="E60" s="101">
        <f t="shared" si="0"/>
        <v>0.23175318348623852</v>
      </c>
    </row>
    <row r="61" spans="1:5" ht="15.75" customHeight="1" x14ac:dyDescent="0.3">
      <c r="A61" s="93">
        <v>60</v>
      </c>
      <c r="B61" s="94" t="s">
        <v>272</v>
      </c>
      <c r="C61" s="94" t="s">
        <v>273</v>
      </c>
      <c r="D61" s="95">
        <v>1342610.97</v>
      </c>
      <c r="E61" s="101">
        <f t="shared" si="0"/>
        <v>0.23175318348623852</v>
      </c>
    </row>
    <row r="62" spans="1:5" ht="15.75" customHeight="1" x14ac:dyDescent="0.3">
      <c r="A62" s="93">
        <v>61</v>
      </c>
      <c r="B62" s="94" t="s">
        <v>274</v>
      </c>
      <c r="C62" s="94" t="s">
        <v>275</v>
      </c>
      <c r="D62" s="95">
        <v>1342610.97</v>
      </c>
      <c r="E62" s="101">
        <f t="shared" si="0"/>
        <v>0.23175318348623852</v>
      </c>
    </row>
    <row r="63" spans="1:5" ht="15.75" customHeight="1" x14ac:dyDescent="0.3">
      <c r="A63" s="93">
        <v>62</v>
      </c>
      <c r="B63" s="94" t="s">
        <v>276</v>
      </c>
      <c r="C63" s="94" t="s">
        <v>277</v>
      </c>
      <c r="D63" s="95">
        <v>1342610.97</v>
      </c>
      <c r="E63" s="101">
        <f t="shared" si="0"/>
        <v>0.23175318348623852</v>
      </c>
    </row>
    <row r="64" spans="1:5" ht="15.75" customHeight="1" x14ac:dyDescent="0.3">
      <c r="A64" s="93">
        <v>63</v>
      </c>
      <c r="B64" s="94" t="s">
        <v>278</v>
      </c>
      <c r="C64" s="94" t="s">
        <v>279</v>
      </c>
      <c r="D64" s="95">
        <v>1342610.97</v>
      </c>
      <c r="E64" s="101">
        <f t="shared" si="0"/>
        <v>0.23175318348623852</v>
      </c>
    </row>
    <row r="65" spans="1:5" ht="15.75" customHeight="1" x14ac:dyDescent="0.3">
      <c r="A65" s="93">
        <v>64</v>
      </c>
      <c r="B65" s="94" t="s">
        <v>280</v>
      </c>
      <c r="C65" s="94" t="s">
        <v>281</v>
      </c>
      <c r="D65" s="95">
        <v>1342616.97</v>
      </c>
      <c r="E65" s="101">
        <f t="shared" si="0"/>
        <v>0.23175868807339439</v>
      </c>
    </row>
    <row r="66" spans="1:5" ht="15.75" customHeight="1" x14ac:dyDescent="0.3">
      <c r="A66" s="93">
        <v>65</v>
      </c>
      <c r="B66" s="94" t="s">
        <v>282</v>
      </c>
      <c r="C66" s="94" t="s">
        <v>283</v>
      </c>
      <c r="D66" s="95">
        <v>1364603</v>
      </c>
      <c r="E66" s="101">
        <f t="shared" si="0"/>
        <v>0.25192935779816517</v>
      </c>
    </row>
    <row r="67" spans="1:5" ht="15.75" customHeight="1" x14ac:dyDescent="0.3">
      <c r="A67" s="93">
        <v>66</v>
      </c>
      <c r="B67" s="94" t="s">
        <v>284</v>
      </c>
      <c r="C67" s="94" t="s">
        <v>285</v>
      </c>
      <c r="D67" s="95">
        <v>1400000</v>
      </c>
      <c r="E67" s="101">
        <f t="shared" si="0"/>
        <v>0.28440366972477071</v>
      </c>
    </row>
    <row r="68" spans="1:5" ht="15.75" customHeight="1" x14ac:dyDescent="0.3">
      <c r="A68" s="93">
        <v>67</v>
      </c>
      <c r="B68" s="94" t="s">
        <v>286</v>
      </c>
      <c r="C68" s="94" t="s">
        <v>287</v>
      </c>
      <c r="D68" s="95">
        <v>1409715.6</v>
      </c>
      <c r="E68" s="101">
        <f t="shared" si="0"/>
        <v>0.29331706422018367</v>
      </c>
    </row>
    <row r="69" spans="1:5" ht="15.75" customHeight="1" x14ac:dyDescent="0.3">
      <c r="A69" s="93">
        <v>68</v>
      </c>
      <c r="B69" s="94" t="s">
        <v>288</v>
      </c>
      <c r="C69" s="94" t="s">
        <v>289</v>
      </c>
      <c r="D69" s="95">
        <v>1446818.58</v>
      </c>
      <c r="E69" s="101">
        <f t="shared" si="0"/>
        <v>0.32735649541284406</v>
      </c>
    </row>
    <row r="70" spans="1:5" ht="15.75" customHeight="1" x14ac:dyDescent="0.3">
      <c r="A70" s="93">
        <v>69</v>
      </c>
      <c r="B70" s="94" t="s">
        <v>290</v>
      </c>
      <c r="C70" s="94" t="s">
        <v>291</v>
      </c>
      <c r="D70" s="95">
        <v>1598600</v>
      </c>
      <c r="E70" s="101">
        <f t="shared" si="0"/>
        <v>0.46660550458715599</v>
      </c>
    </row>
    <row r="71" spans="1:5" ht="15.75" customHeight="1" x14ac:dyDescent="0.3">
      <c r="A71" s="93">
        <v>70</v>
      </c>
      <c r="B71" s="94" t="s">
        <v>292</v>
      </c>
      <c r="C71" s="94" t="s">
        <v>293</v>
      </c>
      <c r="D71" s="95">
        <v>5000000</v>
      </c>
      <c r="E71" s="101">
        <f t="shared" si="0"/>
        <v>3.5871559633027523</v>
      </c>
    </row>
    <row r="72" spans="1:5" ht="15.75" customHeight="1" x14ac:dyDescent="0.3">
      <c r="A72" s="93">
        <v>71</v>
      </c>
      <c r="B72" s="94" t="s">
        <v>294</v>
      </c>
      <c r="C72" s="94" t="s">
        <v>295</v>
      </c>
      <c r="D72" s="95">
        <v>10000000</v>
      </c>
      <c r="E72" s="101">
        <f t="shared" si="0"/>
        <v>8.1743119266055047</v>
      </c>
    </row>
    <row r="73" spans="1:5" ht="15.75" customHeight="1" x14ac:dyDescent="0.3"/>
    <row r="74" spans="1:5" ht="15.75" customHeight="1" x14ac:dyDescent="0.3"/>
    <row r="75" spans="1:5" ht="15.75" customHeight="1" x14ac:dyDescent="0.3"/>
    <row r="76" spans="1:5" ht="15.75" customHeight="1" x14ac:dyDescent="0.3"/>
    <row r="77" spans="1:5" ht="15.75" customHeight="1" x14ac:dyDescent="0.3"/>
    <row r="78" spans="1:5" ht="15.75" customHeight="1" x14ac:dyDescent="0.3"/>
    <row r="79" spans="1:5" ht="15.75" customHeight="1" x14ac:dyDescent="0.3"/>
    <row r="80" spans="1:5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511811024" right="0.511811024" top="0.78740157499999996" bottom="0.78740157499999996" header="0" footer="0"/>
  <pageSetup orientation="landscape"/>
  <legacy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Proposta de Precos</vt:lpstr>
      <vt:lpstr>Secretariado Tecnico</vt:lpstr>
      <vt:lpstr>Assistente Administrativo</vt:lpstr>
      <vt:lpstr>Resumo</vt:lpstr>
      <vt:lpstr>Orientacao Para Preenchimento</vt:lpstr>
      <vt:lpstr>uniformes</vt:lpstr>
      <vt:lpstr>resultado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Eduardo Ademi Teixeira</dc:creator>
  <cp:lastModifiedBy>Nelson Ribeiro</cp:lastModifiedBy>
  <dcterms:created xsi:type="dcterms:W3CDTF">1601-01-01T00:00:00Z</dcterms:created>
  <dcterms:modified xsi:type="dcterms:W3CDTF">2023-01-19T18:00:05Z</dcterms:modified>
</cp:coreProperties>
</file>